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27"/>
  <workbookPr defaultThemeVersion="166925"/>
  <xr:revisionPtr revIDLastSave="265" documentId="11_F2E82C16F461EDC8020C04CA4B69257212E31B7B" xr6:coauthVersionLast="47" xr6:coauthVersionMax="47" xr10:uidLastSave="{15414574-9E63-48BA-8680-6222E0B4E991}"/>
  <bookViews>
    <workbookView xWindow="0" yWindow="0" windowWidth="16380" windowHeight="8190" tabRatio="721" firstSheet="22" activeTab="22" xr2:uid="{00000000-000D-0000-FFFF-FFFF00000000}"/>
  </bookViews>
  <sheets>
    <sheet name="Planilha Sintética " sheetId="1" state="hidden" r:id="rId1"/>
    <sheet name="Planilha Sintética V2 Lote 01" sheetId="10" r:id="rId2"/>
    <sheet name="Orçamento Analítico Lote 01" sheetId="12" r:id="rId3"/>
    <sheet name="Planilha Sintética V2 Lote 2" sheetId="14" r:id="rId4"/>
    <sheet name="Orçamento Analítico Lote 02" sheetId="2" r:id="rId5"/>
    <sheet name="Planilha Sintética V2 Lote 3" sheetId="15" r:id="rId6"/>
    <sheet name="Planilha Sintética  rascunho" sheetId="8" state="hidden" r:id="rId7"/>
    <sheet name="Orçamento Analítico Lote 03" sheetId="17" r:id="rId8"/>
    <sheet name="Planilha Sintética V2 Lote 4" sheetId="16" r:id="rId9"/>
    <sheet name="Orçamento Analítico Lote 04" sheetId="18" r:id="rId10"/>
    <sheet name="Orçamento Analítico Lote 02 (4)" sheetId="19" r:id="rId11"/>
    <sheet name="FATOR_K" sheetId="3" r:id="rId12"/>
    <sheet name="Curva ABC de Insumos - Lote 01" sheetId="4" state="hidden" r:id="rId13"/>
    <sheet name="Curva ABC de Serviços - Lote 01" sheetId="5" state="hidden" r:id="rId14"/>
    <sheet name="Curva ABC de Insumos - Lote 02" sheetId="6" state="hidden" r:id="rId15"/>
    <sheet name="Curva ABC de Serviços - Lote 02" sheetId="7" state="hidden" r:id="rId16"/>
    <sheet name="Curva ABC de insumos - Lote 03" sheetId="22" state="hidden" r:id="rId17"/>
    <sheet name="Curva ABC de serviços - Lote 03" sheetId="23" state="hidden" r:id="rId18"/>
    <sheet name="Curva ABC de insumos - Lote 04" sheetId="24" r:id="rId19"/>
    <sheet name="Curva ABC de serviços - Lote 04" sheetId="25" r:id="rId20"/>
    <sheet name="Pesquisa de mercado" sheetId="13" r:id="rId21"/>
    <sheet name="Curva ABC - Lote 01" sheetId="26" r:id="rId22"/>
    <sheet name="Curva ABC - Lote 02" sheetId="28" r:id="rId23"/>
    <sheet name="Curva ABC - Lote 03" sheetId="29" r:id="rId24"/>
    <sheet name="Curva ABC - Lote 04" sheetId="30" r:id="rId25"/>
  </sheets>
  <definedNames>
    <definedName name="_xlnm.Print_Titles" localSheetId="0">'Planilha Sintética '!$1:$2</definedName>
    <definedName name="_xlnm.Print_Titles" localSheetId="6">'Planilha Sintética  rascunho'!$1:$2</definedName>
    <definedName name="_xlnm.Print_Titles" localSheetId="1">'Planilha Sintética V2 Lote 01'!$1:$2</definedName>
    <definedName name="_xlnm.Print_Titles" localSheetId="3">'Planilha Sintética V2 Lote 2'!$1:$2</definedName>
    <definedName name="_xlnm.Print_Titles" localSheetId="5">'Planilha Sintética V2 Lote 3'!$1:$2</definedName>
    <definedName name="_xlnm.Print_Titles" localSheetId="8">'Planilha Sintética V2 Lote 4'!$1:$2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0" l="1"/>
  <c r="J28" i="10"/>
  <c r="K36" i="26"/>
  <c r="K37" i="26"/>
  <c r="K38" i="26"/>
  <c r="K39" i="26"/>
  <c r="K40" i="26"/>
  <c r="K41" i="26"/>
  <c r="K42" i="26"/>
  <c r="K43" i="26"/>
  <c r="K44" i="26"/>
  <c r="K45" i="26"/>
  <c r="K46" i="26"/>
  <c r="K47" i="26"/>
  <c r="K48" i="26"/>
  <c r="K49" i="26"/>
  <c r="K50" i="26"/>
  <c r="K51" i="26"/>
  <c r="K52" i="26"/>
  <c r="K53" i="26"/>
  <c r="K54" i="26"/>
  <c r="K55" i="26"/>
  <c r="K56" i="26"/>
  <c r="K57" i="26"/>
  <c r="K35" i="26"/>
  <c r="K31" i="26"/>
  <c r="K32" i="26"/>
  <c r="K33" i="26"/>
  <c r="K34" i="26"/>
  <c r="K30" i="26"/>
  <c r="K26" i="26"/>
  <c r="K27" i="26"/>
  <c r="K28" i="26"/>
  <c r="K29" i="26"/>
  <c r="K25" i="26"/>
  <c r="I36" i="26"/>
  <c r="I37" i="26"/>
  <c r="I38" i="26"/>
  <c r="I39" i="26"/>
  <c r="I40" i="26"/>
  <c r="I41" i="26"/>
  <c r="I42" i="26"/>
  <c r="I43" i="26"/>
  <c r="I44" i="26"/>
  <c r="I45" i="26"/>
  <c r="I46" i="26"/>
  <c r="I47" i="26"/>
  <c r="I48" i="26"/>
  <c r="I49" i="26"/>
  <c r="I50" i="26"/>
  <c r="I51" i="26"/>
  <c r="I52" i="26"/>
  <c r="I53" i="26"/>
  <c r="I54" i="26"/>
  <c r="I35" i="26"/>
  <c r="I31" i="26"/>
  <c r="I32" i="26"/>
  <c r="I33" i="26"/>
  <c r="I34" i="26"/>
  <c r="I30" i="26"/>
  <c r="I25" i="26"/>
  <c r="I26" i="26"/>
  <c r="I27" i="26"/>
  <c r="I28" i="26"/>
  <c r="I29" i="26"/>
  <c r="I24" i="26"/>
  <c r="J27" i="26"/>
  <c r="J28" i="26"/>
  <c r="J29" i="26"/>
  <c r="J30" i="26"/>
  <c r="J31" i="26"/>
  <c r="J32" i="26"/>
  <c r="J33" i="26"/>
  <c r="J34" i="26"/>
  <c r="J35" i="26"/>
  <c r="J36" i="26"/>
  <c r="J37" i="26"/>
  <c r="J38" i="26"/>
  <c r="J39" i="26"/>
  <c r="J40" i="26"/>
  <c r="J41" i="26"/>
  <c r="J42" i="26"/>
  <c r="J43" i="26"/>
  <c r="J44" i="26"/>
  <c r="J45" i="26"/>
  <c r="J46" i="26"/>
  <c r="J47" i="26"/>
  <c r="J48" i="26"/>
  <c r="J49" i="26"/>
  <c r="J50" i="26"/>
  <c r="J51" i="26"/>
  <c r="J52" i="26"/>
  <c r="J53" i="26"/>
  <c r="J54" i="26"/>
  <c r="J55" i="26"/>
  <c r="J56" i="26"/>
  <c r="J57" i="26"/>
  <c r="J58" i="26"/>
  <c r="J59" i="26"/>
  <c r="J60" i="26"/>
  <c r="J61" i="26"/>
  <c r="J26" i="26"/>
  <c r="J25" i="26"/>
  <c r="H25" i="26"/>
  <c r="J85" i="19" l="1"/>
  <c r="J84" i="19"/>
  <c r="J83" i="19"/>
  <c r="G4" i="16"/>
  <c r="H4" i="16" s="1"/>
  <c r="H5" i="16" s="1"/>
  <c r="G16" i="15"/>
  <c r="H16" i="15" s="1"/>
  <c r="G15" i="15"/>
  <c r="H15" i="15" s="1"/>
  <c r="G14" i="15"/>
  <c r="H14" i="15" s="1"/>
  <c r="G13" i="15"/>
  <c r="H13" i="15" s="1"/>
  <c r="G12" i="15"/>
  <c r="E12" i="15"/>
  <c r="G11" i="15"/>
  <c r="H11" i="15" s="1"/>
  <c r="G10" i="15"/>
  <c r="H10" i="15" s="1"/>
  <c r="G9" i="15"/>
  <c r="E9" i="15"/>
  <c r="G8" i="15"/>
  <c r="H8" i="15" s="1"/>
  <c r="G7" i="15"/>
  <c r="H7" i="15" s="1"/>
  <c r="G6" i="15"/>
  <c r="H6" i="15" s="1"/>
  <c r="G5" i="15"/>
  <c r="H5" i="15" s="1"/>
  <c r="G4" i="15"/>
  <c r="E4" i="15"/>
  <c r="H4" i="15" s="1"/>
  <c r="G21" i="14"/>
  <c r="H21" i="14" s="1"/>
  <c r="G20" i="14"/>
  <c r="E20" i="14"/>
  <c r="G19" i="14"/>
  <c r="H19" i="14" s="1"/>
  <c r="G18" i="14"/>
  <c r="H18" i="14" s="1"/>
  <c r="G17" i="14"/>
  <c r="H17" i="14" s="1"/>
  <c r="G16" i="14"/>
  <c r="E16" i="14"/>
  <c r="G15" i="14"/>
  <c r="H15" i="14" s="1"/>
  <c r="G14" i="14"/>
  <c r="H14" i="14" s="1"/>
  <c r="G13" i="14"/>
  <c r="H13" i="14" s="1"/>
  <c r="G12" i="14"/>
  <c r="H12" i="14" s="1"/>
  <c r="G11" i="14"/>
  <c r="H11" i="14" s="1"/>
  <c r="G10" i="14"/>
  <c r="H10" i="14" s="1"/>
  <c r="G9" i="14"/>
  <c r="H9" i="14" s="1"/>
  <c r="G8" i="14"/>
  <c r="H8" i="14" s="1"/>
  <c r="G7" i="14"/>
  <c r="H7" i="14" s="1"/>
  <c r="G6" i="14"/>
  <c r="E6" i="14"/>
  <c r="G5" i="14"/>
  <c r="H5" i="14" s="1"/>
  <c r="G4" i="14"/>
  <c r="H4" i="14" s="1"/>
  <c r="F16" i="13"/>
  <c r="G38" i="10"/>
  <c r="H38" i="10" s="1"/>
  <c r="J75" i="2"/>
  <c r="J76" i="2"/>
  <c r="J74" i="2"/>
  <c r="F7" i="13"/>
  <c r="F9" i="13" s="1"/>
  <c r="H9" i="15" l="1"/>
  <c r="H12" i="15"/>
  <c r="H17" i="15" s="1"/>
  <c r="H6" i="14"/>
  <c r="H16" i="14"/>
  <c r="H20" i="14"/>
  <c r="H22" i="14" s="1"/>
  <c r="G64" i="10"/>
  <c r="H64" i="10" s="1"/>
  <c r="G60" i="10"/>
  <c r="H60" i="10" s="1"/>
  <c r="G61" i="10"/>
  <c r="H61" i="10" s="1"/>
  <c r="G55" i="10"/>
  <c r="H55" i="10" s="1"/>
  <c r="G48" i="10"/>
  <c r="H48" i="10" s="1"/>
  <c r="G49" i="10"/>
  <c r="H49" i="10" s="1"/>
  <c r="E47" i="10"/>
  <c r="G47" i="10"/>
  <c r="G33" i="10"/>
  <c r="H33" i="10" s="1"/>
  <c r="G9" i="10"/>
  <c r="H9" i="10" s="1"/>
  <c r="G10" i="10"/>
  <c r="H10" i="10" s="1"/>
  <c r="G11" i="10"/>
  <c r="H11" i="10" s="1"/>
  <c r="G12" i="10"/>
  <c r="H12" i="10" s="1"/>
  <c r="G13" i="10"/>
  <c r="H13" i="10" s="1"/>
  <c r="G8" i="10"/>
  <c r="E8" i="10"/>
  <c r="H8" i="10" s="1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17" i="6"/>
  <c r="I11" i="6"/>
  <c r="I12" i="6"/>
  <c r="I13" i="6"/>
  <c r="I14" i="6"/>
  <c r="I15" i="6"/>
  <c r="I16" i="6"/>
  <c r="I10" i="6"/>
  <c r="I7" i="6"/>
  <c r="I8" i="6"/>
  <c r="I9" i="6"/>
  <c r="I6" i="6"/>
  <c r="K6" i="6" s="1"/>
  <c r="K7" i="6" s="1"/>
  <c r="K8" i="6" s="1"/>
  <c r="K9" i="6" s="1"/>
  <c r="K10" i="6" s="1"/>
  <c r="K11" i="6" s="1"/>
  <c r="K12" i="6" s="1"/>
  <c r="K13" i="6" s="1"/>
  <c r="K14" i="6" s="1"/>
  <c r="K15" i="6" s="1"/>
  <c r="K16" i="6" s="1"/>
  <c r="K17" i="6" s="1"/>
  <c r="K18" i="6" s="1"/>
  <c r="K19" i="6" s="1"/>
  <c r="K20" i="6" s="1"/>
  <c r="K21" i="6" s="1"/>
  <c r="K22" i="6" s="1"/>
  <c r="K23" i="6" s="1"/>
  <c r="K24" i="6" s="1"/>
  <c r="K25" i="6" s="1"/>
  <c r="K26" i="6" s="1"/>
  <c r="K27" i="6" s="1"/>
  <c r="K28" i="6" s="1"/>
  <c r="K29" i="6" s="1"/>
  <c r="K30" i="6" s="1"/>
  <c r="K31" i="6" s="1"/>
  <c r="K32" i="6" s="1"/>
  <c r="K33" i="6" s="1"/>
  <c r="K34" i="6" s="1"/>
  <c r="K35" i="6" s="1"/>
  <c r="K36" i="6" s="1"/>
  <c r="K37" i="6" s="1"/>
  <c r="K38" i="6" s="1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6" i="4"/>
  <c r="K6" i="4"/>
  <c r="K7" i="4" s="1"/>
  <c r="K8" i="4" s="1"/>
  <c r="K9" i="4" s="1"/>
  <c r="K10" i="4" s="1"/>
  <c r="K11" i="4" s="1"/>
  <c r="K12" i="4" s="1"/>
  <c r="K13" i="4" s="1"/>
  <c r="K14" i="4" s="1"/>
  <c r="K15" i="4" s="1"/>
  <c r="K16" i="4" s="1"/>
  <c r="K17" i="4" s="1"/>
  <c r="K18" i="4" s="1"/>
  <c r="K19" i="4" s="1"/>
  <c r="K20" i="4" s="1"/>
  <c r="K21" i="4" s="1"/>
  <c r="K22" i="4" s="1"/>
  <c r="K23" i="4" s="1"/>
  <c r="K24" i="4" s="1"/>
  <c r="K25" i="4" s="1"/>
  <c r="K26" i="4" s="1"/>
  <c r="K27" i="4" s="1"/>
  <c r="K28" i="4" s="1"/>
  <c r="K29" i="4" s="1"/>
  <c r="K30" i="4" s="1"/>
  <c r="K31" i="4" s="1"/>
  <c r="H7" i="16" l="1"/>
  <c r="H6" i="16"/>
  <c r="H3" i="16"/>
  <c r="H19" i="15"/>
  <c r="H18" i="15" s="1"/>
  <c r="H3" i="15"/>
  <c r="H24" i="14"/>
  <c r="H23" i="14" s="1"/>
  <c r="H3" i="14"/>
  <c r="G65" i="10"/>
  <c r="H65" i="10" s="1"/>
  <c r="G63" i="10"/>
  <c r="H63" i="10" s="1"/>
  <c r="G62" i="10"/>
  <c r="E62" i="10"/>
  <c r="G59" i="10"/>
  <c r="H59" i="10" s="1"/>
  <c r="G58" i="10"/>
  <c r="E58" i="10"/>
  <c r="G56" i="10"/>
  <c r="H56" i="10" s="1"/>
  <c r="G54" i="10"/>
  <c r="H54" i="10" s="1"/>
  <c r="G53" i="10"/>
  <c r="H53" i="10" s="1"/>
  <c r="G52" i="10"/>
  <c r="H52" i="10" s="1"/>
  <c r="G51" i="10"/>
  <c r="H51" i="10" s="1"/>
  <c r="G50" i="10"/>
  <c r="E50" i="10"/>
  <c r="G46" i="10"/>
  <c r="H46" i="10" s="1"/>
  <c r="G45" i="10"/>
  <c r="H45" i="10" s="1"/>
  <c r="G44" i="10"/>
  <c r="H44" i="10" s="1"/>
  <c r="G43" i="10"/>
  <c r="H43" i="10" s="1"/>
  <c r="G42" i="10"/>
  <c r="E42" i="10"/>
  <c r="G41" i="10"/>
  <c r="H41" i="10" s="1"/>
  <c r="G40" i="10"/>
  <c r="E40" i="10"/>
  <c r="H40" i="10" s="1"/>
  <c r="G39" i="10"/>
  <c r="H39" i="10" s="1"/>
  <c r="G37" i="10"/>
  <c r="H37" i="10" s="1"/>
  <c r="G36" i="10"/>
  <c r="H36" i="10" s="1"/>
  <c r="G35" i="10"/>
  <c r="E35" i="10"/>
  <c r="H35" i="10" s="1"/>
  <c r="G34" i="10"/>
  <c r="H34" i="10" s="1"/>
  <c r="G32" i="10"/>
  <c r="H32" i="10" s="1"/>
  <c r="G31" i="10"/>
  <c r="H31" i="10" s="1"/>
  <c r="G30" i="10"/>
  <c r="H30" i="10" s="1"/>
  <c r="G29" i="10"/>
  <c r="E29" i="10"/>
  <c r="H29" i="10" s="1"/>
  <c r="G28" i="10"/>
  <c r="H28" i="10" s="1"/>
  <c r="G27" i="10"/>
  <c r="H27" i="10" s="1"/>
  <c r="G26" i="10"/>
  <c r="H26" i="10" s="1"/>
  <c r="G25" i="10"/>
  <c r="E25" i="10"/>
  <c r="H25" i="10" s="1"/>
  <c r="G24" i="10"/>
  <c r="H24" i="10" s="1"/>
  <c r="G23" i="10"/>
  <c r="H23" i="10" s="1"/>
  <c r="G22" i="10"/>
  <c r="E22" i="10"/>
  <c r="H22" i="10" s="1"/>
  <c r="G21" i="10"/>
  <c r="H21" i="10" s="1"/>
  <c r="G20" i="10"/>
  <c r="H20" i="10" s="1"/>
  <c r="G19" i="10"/>
  <c r="H19" i="10" s="1"/>
  <c r="G18" i="10"/>
  <c r="E18" i="10"/>
  <c r="H18" i="10" s="1"/>
  <c r="G17" i="10"/>
  <c r="H17" i="10" s="1"/>
  <c r="G16" i="10"/>
  <c r="H16" i="10" s="1"/>
  <c r="G15" i="10"/>
  <c r="H15" i="10" s="1"/>
  <c r="G14" i="10"/>
  <c r="E14" i="10"/>
  <c r="G7" i="10"/>
  <c r="H7" i="10" s="1"/>
  <c r="G6" i="10"/>
  <c r="H6" i="10" s="1"/>
  <c r="G5" i="10"/>
  <c r="H5" i="10" s="1"/>
  <c r="G4" i="10"/>
  <c r="E4" i="10"/>
  <c r="H4" i="10" s="1"/>
  <c r="H50" i="10" l="1"/>
  <c r="H47" i="10"/>
  <c r="H42" i="10"/>
  <c r="H14" i="10"/>
  <c r="H3" i="10" s="1"/>
  <c r="H58" i="10"/>
  <c r="H62" i="10"/>
  <c r="G23" i="8"/>
  <c r="H23" i="8" s="1"/>
  <c r="G22" i="8"/>
  <c r="H22" i="8" s="1"/>
  <c r="G26" i="8"/>
  <c r="H26" i="8" s="1"/>
  <c r="H24" i="8" s="1"/>
  <c r="G21" i="8"/>
  <c r="H21" i="8" s="1"/>
  <c r="G20" i="8"/>
  <c r="H20" i="8" s="1"/>
  <c r="G19" i="8"/>
  <c r="H19" i="8" s="1"/>
  <c r="G18" i="8"/>
  <c r="H18" i="8" s="1"/>
  <c r="G17" i="8"/>
  <c r="H17" i="8" s="1"/>
  <c r="G16" i="8"/>
  <c r="H16" i="8" s="1"/>
  <c r="G15" i="8"/>
  <c r="H15" i="8" s="1"/>
  <c r="H14" i="8" s="1"/>
  <c r="G11" i="8"/>
  <c r="H11" i="8" s="1"/>
  <c r="G52" i="8"/>
  <c r="H52" i="8" s="1"/>
  <c r="G51" i="8"/>
  <c r="H51" i="8" s="1"/>
  <c r="G50" i="8"/>
  <c r="H50" i="8" s="1"/>
  <c r="G49" i="8"/>
  <c r="H49" i="8" s="1"/>
  <c r="G48" i="8"/>
  <c r="H48" i="8" s="1"/>
  <c r="G47" i="8"/>
  <c r="H47" i="8" s="1"/>
  <c r="G46" i="8"/>
  <c r="H46" i="8" s="1"/>
  <c r="G45" i="8"/>
  <c r="H45" i="8" s="1"/>
  <c r="G44" i="8"/>
  <c r="H44" i="8" s="1"/>
  <c r="G43" i="8"/>
  <c r="H43" i="8" s="1"/>
  <c r="G42" i="8"/>
  <c r="H42" i="8" s="1"/>
  <c r="G34" i="8"/>
  <c r="H34" i="8" s="1"/>
  <c r="G33" i="8"/>
  <c r="H33" i="8" s="1"/>
  <c r="G32" i="8"/>
  <c r="H32" i="8" s="1"/>
  <c r="H31" i="8" s="1"/>
  <c r="G13" i="8"/>
  <c r="H13" i="8" s="1"/>
  <c r="G12" i="8"/>
  <c r="H12" i="8" s="1"/>
  <c r="G9" i="8"/>
  <c r="H9" i="8" s="1"/>
  <c r="G10" i="8"/>
  <c r="H10" i="8" s="1"/>
  <c r="G8" i="8"/>
  <c r="H8" i="8" s="1"/>
  <c r="G6" i="8"/>
  <c r="H6" i="8" s="1"/>
  <c r="G7" i="8"/>
  <c r="H7" i="8" s="1"/>
  <c r="G5" i="8"/>
  <c r="H5" i="8" s="1"/>
  <c r="G4" i="8"/>
  <c r="H4" i="8" s="1"/>
  <c r="H3" i="8" s="1"/>
  <c r="H57" i="10" l="1"/>
  <c r="H53" i="8"/>
  <c r="D16" i="3"/>
  <c r="D10" i="3"/>
  <c r="D6" i="3"/>
  <c r="D21" i="3" s="1"/>
  <c r="G39" i="1"/>
  <c r="H39" i="1" s="1"/>
  <c r="G38" i="1"/>
  <c r="H38" i="1" s="1"/>
  <c r="G37" i="1"/>
  <c r="H37" i="1" s="1"/>
  <c r="G36" i="1"/>
  <c r="H36" i="1" s="1"/>
  <c r="G35" i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H40" i="1" s="1"/>
  <c r="H28" i="1"/>
  <c r="G21" i="1"/>
  <c r="H21" i="1" s="1"/>
  <c r="G20" i="1"/>
  <c r="H20" i="1" s="1"/>
  <c r="G19" i="1"/>
  <c r="H19" i="1" s="1"/>
  <c r="H18" i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G10" i="1"/>
  <c r="H10" i="1" s="1"/>
  <c r="G9" i="1"/>
  <c r="H9" i="1" s="1"/>
  <c r="G8" i="1"/>
  <c r="H8" i="1" s="1"/>
  <c r="G7" i="1"/>
  <c r="H7" i="1" s="1"/>
  <c r="G6" i="1"/>
  <c r="H6" i="1" s="1"/>
  <c r="G5" i="1"/>
  <c r="H5" i="1" s="1"/>
  <c r="G4" i="1"/>
  <c r="H4" i="1" s="1"/>
  <c r="H23" i="1" s="1"/>
  <c r="H25" i="1" s="1"/>
  <c r="H3" i="1"/>
  <c r="H66" i="10" l="1"/>
  <c r="H55" i="8"/>
  <c r="H54" i="8" s="1"/>
  <c r="H41" i="8"/>
  <c r="H44" i="1"/>
  <c r="H42" i="1"/>
  <c r="H41" i="1"/>
  <c r="H68" i="10" l="1"/>
  <c r="H67" i="10" s="1"/>
  <c r="H46" i="1"/>
  <c r="H45" i="1"/>
  <c r="H36" i="8"/>
  <c r="H38" i="8" s="1"/>
  <c r="H57" i="8" l="1"/>
  <c r="H59" i="8" s="1"/>
  <c r="H58" i="8" s="1"/>
</calcChain>
</file>

<file path=xl/sharedStrings.xml><?xml version="1.0" encoding="utf-8"?>
<sst xmlns="http://schemas.openxmlformats.org/spreadsheetml/2006/main" count="4866" uniqueCount="1148">
  <si>
    <t>UNIVERSIDADE FEDERAL DOS VALES DO JEQUITINHONHA E MUCURI
CAMPUS PRESIDENTE JUSCELINO KUBITSCHEK - DIAMANTINA - MG
CONTRATAÇÃO ELABORAÇÃO DE PROJETOS – SRP
PLANILHA ORÇAMENTÁRIA SINTÉTICA DE REFERÊNCIA</t>
  </si>
  <si>
    <r>
      <rPr>
        <b/>
        <sz val="12"/>
        <rFont val="Arial"/>
        <family val="1"/>
        <charset val="1"/>
      </rPr>
      <t xml:space="preserve">BANCOS:
</t>
    </r>
    <r>
      <rPr>
        <b/>
        <sz val="10"/>
        <rFont val="Arial"/>
        <family val="1"/>
        <charset val="1"/>
      </rPr>
      <t xml:space="preserve">
SINAPI - 08/2023 - Minas Gerais
SICRO3 - 04/2023 - Minas Gerais
SETOP - 04/2023 - Minas Gerais
SUDECAP - 05/2023 - Minas Gerais
</t>
    </r>
  </si>
  <si>
    <t>FATOR “K” = 1,19</t>
  </si>
  <si>
    <t>ITEM</t>
  </si>
  <si>
    <t>CODIGO</t>
  </si>
  <si>
    <t>DESCRIÇÃO</t>
  </si>
  <si>
    <t>UND</t>
  </si>
  <si>
    <t>QTIDADE</t>
  </si>
  <si>
    <t>VALOR UNIT.</t>
  </si>
  <si>
    <t>VALOR UNIT. COM FATOR K OU TRDE</t>
  </si>
  <si>
    <t>TOTAL</t>
  </si>
  <si>
    <t xml:space="preserve"> 1 </t>
  </si>
  <si>
    <t>LOTE 01 – SONDAGENS, PROJETOS DE ARQUITETURA E ENGENHARIA PARA OBRAS DE EDIFICAÇÕES</t>
  </si>
  <si>
    <t>1.1</t>
  </si>
  <si>
    <t xml:space="preserve"> PR-ARQUI-01 </t>
  </si>
  <si>
    <t>PROJETO EXECUTIVO ARQUITETÔNICO E DETALHAMENTO ESPECÍFICO</t>
  </si>
  <si>
    <t>m²</t>
  </si>
  <si>
    <t>1.2</t>
  </si>
  <si>
    <t xml:space="preserve"> PROJ-ESTRUT-01 </t>
  </si>
  <si>
    <t>PROJETO EXECUTIVO DE ESTRUTURA DE CONCRETO E FUNDAÇÃO</t>
  </si>
  <si>
    <t>1.3</t>
  </si>
  <si>
    <t xml:space="preserve"> PROJ-FUND-01 </t>
  </si>
  <si>
    <t>PROJETO EXECUTIVO DE FUNDAÇÃO</t>
  </si>
  <si>
    <t>1.4</t>
  </si>
  <si>
    <t xml:space="preserve"> PROJ-ELET-01 </t>
  </si>
  <si>
    <t>PROJETO EXECUTIVO DE INSTALAÇÕES ELÉTRICAS, SPDA E ATERRAMENTO</t>
  </si>
  <si>
    <t>1.5</t>
  </si>
  <si>
    <t xml:space="preserve"> PR-EST-MET-01 </t>
  </si>
  <si>
    <t>PROJETO EXECUTIVO DE ESTRUTURA METÁLICA</t>
  </si>
  <si>
    <t>1.6</t>
  </si>
  <si>
    <t xml:space="preserve"> PROJ-HIDRO-01 </t>
  </si>
  <si>
    <t>PROJETO EXECUTIVO DE INSTALAÇÕES HIDROSSANITÁRIAS</t>
  </si>
  <si>
    <t>1.7</t>
  </si>
  <si>
    <t xml:space="preserve"> PROJ-PPCI-01 </t>
  </si>
  <si>
    <t>PROJETO EXECUTIVO DO SISTEMA DE PREVENÇÃO, DETECÇÃO E COMBATE A INCÊNDIO E PÂNICO – PPCI</t>
  </si>
  <si>
    <t>1.8</t>
  </si>
  <si>
    <t xml:space="preserve"> PROJ-REDE-01 </t>
  </si>
  <si>
    <t>PROJETO EXECUTIVO DE INFRAESTRUTURA DE CABEAMENTO ESTRUTURADO</t>
  </si>
  <si>
    <t>1.9</t>
  </si>
  <si>
    <t xml:space="preserve"> PR-ACUST-01 </t>
  </si>
  <si>
    <t>PROJETO EXECUTIVO DE ACÚSTICA</t>
  </si>
  <si>
    <t>1.10</t>
  </si>
  <si>
    <t xml:space="preserve"> PROJ-GASES-01 </t>
  </si>
  <si>
    <t>PROJETO EXECUTIVO DE DISTRIBUIÇÃO DE GASES: GLP, AR COMPRIMIDO E GASES MEDICINAIS</t>
  </si>
  <si>
    <t>1.11</t>
  </si>
  <si>
    <t xml:space="preserve"> PROJ-AR-01 </t>
  </si>
  <si>
    <t>PROJETO EXECUTIVO DE CLIMATIZAÇÃO/AR CONDICIONADO/VENTILAÇÃO/EXAUSTÃO</t>
  </si>
  <si>
    <t>1.12</t>
  </si>
  <si>
    <t xml:space="preserve"> PROJ-ASBUILT-01 </t>
  </si>
  <si>
    <r>
      <rPr>
        <sz val="10"/>
        <color rgb="FF000000"/>
        <rFont val="Calibri"/>
        <family val="2"/>
        <charset val="1"/>
      </rPr>
      <t>LEVANTAMENTO COMPLETO E ELABORAÇÃO DE PROJETO “</t>
    </r>
    <r>
      <rPr>
        <i/>
        <sz val="10"/>
        <color rgb="FF000000"/>
        <rFont val="Calibri"/>
        <family val="2"/>
        <charset val="1"/>
      </rPr>
      <t>AS BUILT</t>
    </r>
    <r>
      <rPr>
        <sz val="10"/>
        <color rgb="FF000000"/>
        <rFont val="Calibri"/>
        <family val="2"/>
        <charset val="1"/>
      </rPr>
      <t>”</t>
    </r>
  </si>
  <si>
    <t>1.13</t>
  </si>
  <si>
    <t xml:space="preserve"> PLAN-OBR-01 </t>
  </si>
  <si>
    <t>PLANILHA ORÇAMENTÁRIA ANALÍTICA, SINTÉTICA E ANEXOS (para construções novas)</t>
  </si>
  <si>
    <t>1.14</t>
  </si>
  <si>
    <t xml:space="preserve"> PLAN-REF-01 </t>
  </si>
  <si>
    <t>PLANILHA ORÇAMENTÁRIA ANALÍTICA, SINTÉTICA E ANEXOS (para reforma e/ou ampliação de edificações existente)</t>
  </si>
  <si>
    <t>1.15</t>
  </si>
  <si>
    <t>SONDAGEM</t>
  </si>
  <si>
    <t>1.15.1</t>
  </si>
  <si>
    <t xml:space="preserve"> MOD-SOND-01 </t>
  </si>
  <si>
    <t>MOBILIZAÇÃO E DESMOBILIZAÇÃO DE EQUIPE DE TRABALHO E EQUIPAMENTOS DE SONDAGEM A PERCUSSÃO COM FORNECIMENTO DE ÁGUA</t>
  </si>
  <si>
    <t>1.15.2</t>
  </si>
  <si>
    <t xml:space="preserve"> SOND-PERC-2-1/2" </t>
  </si>
  <si>
    <t>SONDAGEM A PERCUSSÃO D = 2 1/2" COM MEDIDA DE SPT (FATURAMENTO MÍNIMO = 30 M)</t>
  </si>
  <si>
    <t>M</t>
  </si>
  <si>
    <t>1.15.3</t>
  </si>
  <si>
    <t xml:space="preserve"> DESL-SOND-PERC </t>
  </si>
  <si>
    <t>INSTALAÇÃO E DESLOCAMENTO DE EQUIPAMENTO DE SONDAGEM ENTRE FUROS</t>
  </si>
  <si>
    <t>VALOR TOTAL DO LOTE 01</t>
  </si>
  <si>
    <t>FATOR K (19,0%)</t>
  </si>
  <si>
    <t>TOTAL DO LOTE 01 SEM FATOR</t>
  </si>
  <si>
    <t xml:space="preserve"> 2 </t>
  </si>
  <si>
    <t>LOTE 02 – LEVANTAMENTO PLANIALTIMÉTRICO CADASTRAL, PROJETOS DE ARQUITETURA E ENGENHARIA PARA OBRAS DE INFRAESTRUTURA</t>
  </si>
  <si>
    <t>2.1</t>
  </si>
  <si>
    <t xml:space="preserve"> PROJ-ABAST-01 </t>
  </si>
  <si>
    <t>PROJETO DE REDE DE ABASTECIMENTO DE ÁGUA</t>
  </si>
  <si>
    <t>KM</t>
  </si>
  <si>
    <t>2.2</t>
  </si>
  <si>
    <t xml:space="preserve"> PROJ-ABAST-02 </t>
  </si>
  <si>
    <t>PROJETO DE REDE DE DISTRIBUIÇÃO DE ÁGUA</t>
  </si>
  <si>
    <t>2.3</t>
  </si>
  <si>
    <t xml:space="preserve"> PROJ-URB-01 </t>
  </si>
  <si>
    <t>PROJETO EXECUTIVO DE URBANIZAÇÃO E PAISAGISMO</t>
  </si>
  <si>
    <t>2.4</t>
  </si>
  <si>
    <t xml:space="preserve"> PROJ-PAVI-01 </t>
  </si>
  <si>
    <t>PROJETO EXECUTIVO DE PAVIMENTAÇÃO DE VIA PÚBLICA</t>
  </si>
  <si>
    <t>m</t>
  </si>
  <si>
    <t>2.5</t>
  </si>
  <si>
    <t xml:space="preserve"> PROJ-DRENA-01 </t>
  </si>
  <si>
    <t>PROJETO EXECUTIVO DE DRENAGEM PLUVIAL</t>
  </si>
  <si>
    <t>2.6</t>
  </si>
  <si>
    <t xml:space="preserve"> PROJ-TERRAPLE-01 </t>
  </si>
  <si>
    <t>PROJETO EXECUTIVO DE TERRAPLENAGEM</t>
  </si>
  <si>
    <t>2.7</t>
  </si>
  <si>
    <t xml:space="preserve"> PROJ-ELET-URB-01 </t>
  </si>
  <si>
    <t>PROJETO EXECUTIVO DE INFRAESTRUTURA ELÉTRICA/ REDE DE DISTRIBUIÇÃO DE ENERGIA E ILUMINAÇÃO EXTERNA</t>
  </si>
  <si>
    <t>2.8</t>
  </si>
  <si>
    <t xml:space="preserve"> LEV-TOP-01 </t>
  </si>
  <si>
    <t>LEVANTAMENTO PLANIALTIMÉTRICO CADASTRAL</t>
  </si>
  <si>
    <t>2.9</t>
  </si>
  <si>
    <t xml:space="preserve"> PROJ-ACESS-01 </t>
  </si>
  <si>
    <t>PROJETO EXECUTIVO DE ACESSIBILIDADE</t>
  </si>
  <si>
    <t>2.10</t>
  </si>
  <si>
    <t xml:space="preserve"> PROJ-CFTV-01 </t>
  </si>
  <si>
    <t>PROJETO EXECUTIVO DE CFTV</t>
  </si>
  <si>
    <t>2.11</t>
  </si>
  <si>
    <t xml:space="preserve"> PLAN-INFRA-01 </t>
  </si>
  <si>
    <t>PLANILHA ORÇAMENTÁRIA ANALÍTICA, SINTÉTICA E ANEXOS (para obras de infraestrutura)</t>
  </si>
  <si>
    <t>VALOR TOTAL DO LOTE 02</t>
  </si>
  <si>
    <t>TOTAL DO LOTE 02 SEM FATOR</t>
  </si>
  <si>
    <t>VALOR TOTAL DA CONTRATAÇÃO</t>
  </si>
  <si>
    <t>TOTAL DA CONTRATAÇÃO SEM FATOR</t>
  </si>
  <si>
    <t>_______________________________________________________________
Equipe de Planejamento da Contratação
UFVJM</t>
  </si>
  <si>
    <t>UNIVERSIDADE FEDERAL DOS VALES DO JEQUITINHONHA E MUCURI
CAMPUS PRESIDENTE JUSCELINO KUBITSCHEK - DIAMANTINA - MG
CONTRATAÇÃO ELABORAÇÃO DE PROJETOS – SRP
PLANILHA ORÇAMENTÁRIA SINTÉTICA DE REFERÊNCIA
LOTE 01</t>
  </si>
  <si>
    <r>
      <rPr>
        <b/>
        <sz val="12"/>
        <color rgb="FF000000"/>
        <rFont val="Arial"/>
      </rPr>
      <t xml:space="preserve">BANCOS:
</t>
    </r>
    <r>
      <rPr>
        <b/>
        <sz val="10"/>
        <color rgb="FF000000"/>
        <rFont val="Arial"/>
      </rPr>
      <t xml:space="preserve">
SINAPI - 04/2024 - Minas Gerais
SEINFRA - 01/2024 - Minas Gerais             
</t>
    </r>
  </si>
  <si>
    <t>Encargos sociais: Não desonerados - embutido nos preços unitário dos insumos de mão de obra, de acordo com as bases.</t>
  </si>
  <si>
    <t>PROJETOS DE ARQUITETURA E ENGENHARIA PARA OBRAS DE EDIFICAÇÕES</t>
  </si>
  <si>
    <t xml:space="preserve"> PRJ-ARQ-01 </t>
  </si>
  <si>
    <t>1.1.1</t>
  </si>
  <si>
    <t>PROJETO EXECUTIVO ARQUITETÔNICO E DETALHAMENTO ESPECÍFICO - CAMPUS I</t>
  </si>
  <si>
    <t>1.1.2</t>
  </si>
  <si>
    <t>PROJETO EXECUTIVO ARQUITETÔNICO E DETALHAMENTO ESPECÍFICO - CAMPUS JANAÚBA</t>
  </si>
  <si>
    <t>1.1.3</t>
  </si>
  <si>
    <t>PROJETO EXECUTIVO ARQUITETÔNICO E DETALHAMENTO ESPECÍFICO - CAMPUS UNAÍ</t>
  </si>
  <si>
    <t>CO-27389</t>
  </si>
  <si>
    <t>PROJETOS AS BUILT</t>
  </si>
  <si>
    <t>1.2.1</t>
  </si>
  <si>
    <t xml:space="preserve"> CO-27389 </t>
  </si>
  <si>
    <t>COMO CONSTRUÍDO ("AS BUILT") DE PROJETOS COM ÁREA ATÉ 10.000 M2 - Campus I</t>
  </si>
  <si>
    <t>1.2.2</t>
  </si>
  <si>
    <t>COMO CONSTRUÍDO ("AS BUILT") DE PROJETOS COM ÁREA ATÉ 10.000 M2 - Campus JK</t>
  </si>
  <si>
    <t>1.2.3</t>
  </si>
  <si>
    <t>COMO CONSTRUÍDO ("AS BUILT") DE PROJETOS COM ÁREA ATÉ 10.000 M2 - Moradia Estudantil</t>
  </si>
  <si>
    <t>1.2.4</t>
  </si>
  <si>
    <t>COMO CONSTRUÍDO ("AS BUILT") DE PROJETOS COM ÁREA ATÉ 10.000 M2 - Janaúba</t>
  </si>
  <si>
    <t>1.2.5</t>
  </si>
  <si>
    <t>COMO CONSTRUÍDO ("AS BUILT") DE PROJETOS COM ÁREA ATÉ 10.000 M2 - Unaí</t>
  </si>
  <si>
    <t>1.3.1</t>
  </si>
  <si>
    <t>PROJETO EXECUTIVO DE ESTRUTURA DE CONCRETO E FUNDAÇÃO - CAMPUS MUCURI</t>
  </si>
  <si>
    <t>1.3.2</t>
  </si>
  <si>
    <t xml:space="preserve">PROJETO EXECUTIVO DE ESTRUTURA DE CONCRETO E FUNDAÇÃO - CAMPUS JANAÚBA </t>
  </si>
  <si>
    <t>1.3.3</t>
  </si>
  <si>
    <t>PROJETO EXECUTIVO DE ESTRUTURA DE CONCRETO E FUNDAÇÃO - CAMPUS UNAÍ</t>
  </si>
  <si>
    <t xml:space="preserve"> PRJ-ELET-01 </t>
  </si>
  <si>
    <t>1.4.1</t>
  </si>
  <si>
    <t>PROJETO EXECUTIVO DE INSTALAÇÕES ELÉTRICAS, SPDA E ATERRAMENTO - CAMPUS I</t>
  </si>
  <si>
    <t>1.4.2</t>
  </si>
  <si>
    <t>PROJETO EXECUTIVO DE INSTALAÇÕES ELÉTRICAS, SPDA E ATERRAMENTO - CAMPUS  JANAÚBA</t>
  </si>
  <si>
    <t>1.4.3</t>
  </si>
  <si>
    <t>PROJETO EXECUTIVO DE INSTALAÇÕES ELÉTRICAS, SPDA E ATERRAMENTO - CAMPUS  UNAÍ</t>
  </si>
  <si>
    <t>1.5.1</t>
  </si>
  <si>
    <t>PROJETO EXECUTIVO DE ESTRUTURA METÁLICA - CAMPUS UNAÍ</t>
  </si>
  <si>
    <t>1.5.2</t>
  </si>
  <si>
    <t>PROJETO EXECUTIVO DE ESTRUTURA METÁLICA - CAMPUS JANAUBA</t>
  </si>
  <si>
    <t>1.6.1</t>
  </si>
  <si>
    <t>PROJETO EXECUTIVO DE INSTALAÇÕES HIDROSSANITÁRIAS - CAMPUS I</t>
  </si>
  <si>
    <t>1.6.2</t>
  </si>
  <si>
    <t>PROJETO EXECUTIVO DE INSTALAÇÕES HIDROSSANITÁRIAS - CAMPUS JANAÚBA</t>
  </si>
  <si>
    <t>1.6.3</t>
  </si>
  <si>
    <t>PROJETO EXECUTIVO DE INSTALAÇÕES HIDROSSANITÁRIAS - CAMPUS UNAÍ</t>
  </si>
  <si>
    <t>1.7.1</t>
  </si>
  <si>
    <t>PROJETO EXECUTIVO DO SISTEMA DE PREVENÇÃO, DETECÇÃO E COMBATE A INCÊNDIO E PÂNICO – PPCI - CAMPUS I</t>
  </si>
  <si>
    <t>1.7.2</t>
  </si>
  <si>
    <t>PROJETO EXECUTIVO DO SISTEMA DE PREVENÇÃO, DETECÇÃO E COMBATE A INCÊNDIO E PÂNICO – PPCI - CAMPUS JK</t>
  </si>
  <si>
    <t>1.7.3</t>
  </si>
  <si>
    <t>PROJETO EXECUTIVO DO SISTEMA DE PREVENÇÃO, DETECÇÃO E COMBATE A INCÊNDIO E PÂNICO – PPCI - MORADIA ESTUDANTIL</t>
  </si>
  <si>
    <t>1.7.4</t>
  </si>
  <si>
    <t>PROJETO EXECUTIVO DO SISTEMA DE PREVENÇÃO, DETECÇÃO E COMBATE A INCÊNDIO E PÂNICO – PPCI - CAMPUS JANAUBA</t>
  </si>
  <si>
    <t>1.7.5</t>
  </si>
  <si>
    <t>PROJETO EXECUTIVO DO SISTEMA DE PREVENÇÃO, DETECÇÃO E COMBATE A INCÊNDIO E PÂNICO – PPCI - CAMPUS UNAÍ</t>
  </si>
  <si>
    <t>PROJETO EXECUTIVO DE REDES DE TECNOLOGIA DA INFORMAÇÃO E COMUNICAÇÃO (TIC)</t>
  </si>
  <si>
    <t>1.8.1</t>
  </si>
  <si>
    <t>PROJETO EXECUTIVO DE REDES DE TECNOLOGIA DA INFORMAÇÃO E COMUNICAÇÃO (TIC) - CAMPUS I</t>
  </si>
  <si>
    <t>1.8.2</t>
  </si>
  <si>
    <t>PROJETO EXECUTIVO DE REDES DE TECNOLOGIA DA INFORMAÇÃO E COMUNICAÇÃO (TIC) - CAMPUS JANAÚBA</t>
  </si>
  <si>
    <t>1.8.3</t>
  </si>
  <si>
    <t>PROJETO EXECUTIVO DE REDES DE TECNOLOGIA DA INFORMAÇÃO E COMUNICAÇÃO (TIC) - CAMPUS MUCURI</t>
  </si>
  <si>
    <t>1.8.4</t>
  </si>
  <si>
    <t>PROJETO EXECUTIVO DE REDES DE TECNOLOGIA DA INFORMAÇÃO E COMUNICAÇÃO (TIC) - CAMPUS UNAÍ</t>
  </si>
  <si>
    <t>1.9.1</t>
  </si>
  <si>
    <t>PROJETO EXECUTIVO DE DISTRIBUIÇÃO DE GASES: GLP, AR COMPRIMIDO E GASES MEDICINAIS - CAMPUS I</t>
  </si>
  <si>
    <t>1.10.1</t>
  </si>
  <si>
    <t>PROJETO EXECUTIVO DE CLIMATIZAÇÃO/AR CONDICIONADO/VENTILAÇÃO/EXAUSTÃO - CAMPUS I</t>
  </si>
  <si>
    <t>1.10.2</t>
  </si>
  <si>
    <t>PROJETO EXECUTIVO DE CLIMATIZAÇÃO/AR CONDICIONADO/VENTILAÇÃO/EXAUSTÃO - CAMPUS MUCURI</t>
  </si>
  <si>
    <t>1.10.3</t>
  </si>
  <si>
    <t>PROJETO EXECUTIVO DE CLIMATIZAÇÃO/AR CONDICIONADO/VENTILAÇÃO/EXAUSTÃO - CAMPUS JANAÚBA</t>
  </si>
  <si>
    <t>1.10.4</t>
  </si>
  <si>
    <t>PROJETO EXECUTIVO DE CLIMATIZAÇÃO/AR CONDICIONADO/VENTILAÇÃO/EXAUSTÃO - CAMPUS UNAÍ</t>
  </si>
  <si>
    <t>CO-27477</t>
  </si>
  <si>
    <t>PR A1</t>
  </si>
  <si>
    <t>1.11.1</t>
  </si>
  <si>
    <t xml:space="preserve"> CO-27477 </t>
  </si>
  <si>
    <t>PROJETO EXECUTIVO DE ACÚSTICA - Campus JK</t>
  </si>
  <si>
    <t>1.11.2</t>
  </si>
  <si>
    <t>PROJETO EXECUTIVO DE ACÚSTICA - Janaúba</t>
  </si>
  <si>
    <t>CO-27372</t>
  </si>
  <si>
    <t xml:space="preserve">PLANILHA ORÇAMENTÁRIA ANALÍTICA, SINTÉTICA E ANEXOS </t>
  </si>
  <si>
    <t>1.12.1</t>
  </si>
  <si>
    <t xml:space="preserve"> CO-27372 </t>
  </si>
  <si>
    <t>PLANILHA ORÇAMENTÁRIA PARA PROJETOS DE IMPLANTAÇÃO DE EDIFICAÇÃO ÁREA ATÉ 6.000 M2 - Campus I</t>
  </si>
  <si>
    <t>1.12.2</t>
  </si>
  <si>
    <t>PLANILHA ORÇAMENTÁRIA PARA PROJETOS DE IMPLANTAÇÃO DE EDIFICAÇÃO ÁREA ATÉ 6.000 M2 - Campus JK</t>
  </si>
  <si>
    <t>1.12.3</t>
  </si>
  <si>
    <t>PLANILHA ORÇAMENTÁRIA PARA PROJETOS DE IMPLANTAÇÃO DE EDIFICAÇÃO ÁREA ATÉ 6.000 M2 - Moradia Estudantil</t>
  </si>
  <si>
    <t>1.12.4</t>
  </si>
  <si>
    <t>PLANILHA ORÇAMENTÁRIA PARA PROJETOS DE IMPLANTAÇÃO DE EDIFICAÇÃO ÁREA ATÉ 6.000 M2 - Campus Mucuri</t>
  </si>
  <si>
    <t>1.12.5</t>
  </si>
  <si>
    <t>PLANILHA ORÇAMENTÁRIA PARA PROJETOS DE IMPLANTAÇÃO DE EDIFICAÇÃO ÁREA ATÉ 6.000 M2 - Campus Janaúba</t>
  </si>
  <si>
    <t>1.12.6</t>
  </si>
  <si>
    <t>PLANILHA ORÇAMENTÁRIA PARA PROJETOS DE IMPLANTAÇÃO DE EDIFICAÇÃO ÁREA ATÉ 6.000 M2 - Campus Unaí</t>
  </si>
  <si>
    <t>CO-28390</t>
  </si>
  <si>
    <t>2.1.1</t>
  </si>
  <si>
    <t xml:space="preserve"> CO-28390 </t>
  </si>
  <si>
    <t>MOBILIZAÇÃO E DESMOBILIZAÇÃO DE EQUIPAMENTO DE SONDAGEM A PERCUSSÃO COM ENSAIO DE PENETRAÇÃO PADRÃO (SPT)   (CUSTO FIXO) - Campus Janaúba</t>
  </si>
  <si>
    <t>2.1.2</t>
  </si>
  <si>
    <t>MOBILIZAÇÃO E DESMOBILIZAÇÃO DE EQUIPAMENTO DE SONDAGEM A PERCUSSÃO COM ENSAIO DE PENETRAÇÃO PADRÃO (SPT)   (CUSTO FIXO) - Campus Mucuri</t>
  </si>
  <si>
    <t>2.1.3</t>
  </si>
  <si>
    <t>MOBILIZAÇÃO E DESMOBILIZAÇÃO DE EQUIPAMENTO DE SONDAGEM A PERCUSSÃO COM ENSAIO DE PENETRAÇÃO PADRÃO (SPT)   (CUSTO FIXO) - Campus Unaí</t>
  </si>
  <si>
    <t>CO-28388</t>
  </si>
  <si>
    <t xml:space="preserve">SONDAGEM A PERCUSSÃO D = 2 1/2" COM MEDIDA DE SPT (FATURAMENTO MÍNIMO = 30 M) </t>
  </si>
  <si>
    <t>2.2.1</t>
  </si>
  <si>
    <t xml:space="preserve"> CO-28388 </t>
  </si>
  <si>
    <t>SONDAGEM A PERCUSSÃO COM ENSAIO DE PENETRAÇÃO PADRÃO (SPT), DIÂMETRO 2.1/2", EXCLUSIVE MOBILIZAÇÃO E DESMOBILIZAÇÃO - Campus Janaúba</t>
  </si>
  <si>
    <t>2.2.2</t>
  </si>
  <si>
    <t>SONDAGEM A PERCUSSÃO COM ENSAIO DE PENETRAÇÃO PADRÃO (SPT), DIÂMETRO 2.1/2", EXCLUSIVE MOBILIZAÇÃO E DESMOBILIZAÇÃO - Campus Unaí</t>
  </si>
  <si>
    <t>2.2.3</t>
  </si>
  <si>
    <t>SONDAGEM A PERCUSSÃO COM ENSAIO DE PENETRAÇÃO PADRÃO (SPT), DIÂMETRO 2.1/2", EXCLUSIVE MOBILIZAÇÃO E DESMOBILIZAÇÃO - Campus Mucuri</t>
  </si>
  <si>
    <t>Serviço</t>
  </si>
  <si>
    <t>Bancos</t>
  </si>
  <si>
    <t>FATOR “K”
19,0%</t>
  </si>
  <si>
    <t>Encargos Sociais</t>
  </si>
  <si>
    <t>Contratação Elaboração de Projetos – SRP
Planilha Analítica
LOTE 01</t>
  </si>
  <si>
    <t xml:space="preserve">SINAPI - 04/2024 - Minas Gerais
SEINFRA - 01/2024 - Minas Gerais 
</t>
  </si>
  <si>
    <t>Não Desonerado: embutido nos preços unitário dos insumos de mão de obra, de acordo com as bases.</t>
  </si>
  <si>
    <t xml:space="preserve"> 1.1 </t>
  </si>
  <si>
    <t>Código</t>
  </si>
  <si>
    <t>Banco</t>
  </si>
  <si>
    <t>Descrição</t>
  </si>
  <si>
    <t>Und</t>
  </si>
  <si>
    <t>Quant.</t>
  </si>
  <si>
    <t>Valor Unit</t>
  </si>
  <si>
    <t>Total</t>
  </si>
  <si>
    <t>Composição</t>
  </si>
  <si>
    <t xml:space="preserve"> PRJ-ARQUI-01 </t>
  </si>
  <si>
    <t>Próprio</t>
  </si>
  <si>
    <t>Composição Auxiliar</t>
  </si>
  <si>
    <t>SINAPI</t>
  </si>
  <si>
    <t>ARQUITETO DE OBRA SENIOR COM ENCARGOS COMPLEMENTARES</t>
  </si>
  <si>
    <t>H</t>
  </si>
  <si>
    <t>ARQUITETO DE OBRA PLENO COM ENCARGOS COMPLEMENTARES</t>
  </si>
  <si>
    <t>ARQUITETO DE OBRA JUNIOR COM ENCARGOS COMPLEMENTARES</t>
  </si>
  <si>
    <t>TECNICO DE EDIFICACOES COM ENCARGOS COMPLEMENTARES</t>
  </si>
  <si>
    <t>DESENHISTA PROJETISTA COM ENCARGOS COMPLEMENTARES</t>
  </si>
  <si>
    <t>SETOP</t>
  </si>
  <si>
    <t>A</t>
  </si>
  <si>
    <t>Equipamentos</t>
  </si>
  <si>
    <t>Custo Operacional</t>
  </si>
  <si>
    <t>Consumo</t>
  </si>
  <si>
    <t>Custo Horário</t>
  </si>
  <si>
    <t>Improdutiva</t>
  </si>
  <si>
    <t>Operativa</t>
  </si>
  <si>
    <t> </t>
  </si>
  <si>
    <t>(A) Total:</t>
  </si>
  <si>
    <t>B</t>
  </si>
  <si>
    <t>Mão de Obra</t>
  </si>
  <si>
    <t>(B) Total:</t>
  </si>
  <si>
    <t>Custo Horário de Execução (A) + (B):</t>
  </si>
  <si>
    <t>(D) Produção da Equipe:</t>
  </si>
  <si>
    <t>Custo Unitário de Execução [(A) + (B)] / (D):</t>
  </si>
  <si>
    <t>F</t>
  </si>
  <si>
    <t>Material</t>
  </si>
  <si>
    <t>Unidade</t>
  </si>
  <si>
    <t>Custo Unitário</t>
  </si>
  <si>
    <t>Quantidade</t>
  </si>
  <si>
    <t>(F)Total:</t>
  </si>
  <si>
    <t>G</t>
  </si>
  <si>
    <t>Serviços</t>
  </si>
  <si>
    <t>Atividade Auxiliar</t>
  </si>
  <si>
    <t>CO-27703</t>
  </si>
  <si>
    <t>COMO CONSTRUÍDO ("AS BUILT") DE PROJETOS COM ÁREA DE ATÉ 10.000M2</t>
  </si>
  <si>
    <t xml:space="preserve"> X1:0.0
 X2: 0.0
 X3: 0.0</t>
  </si>
  <si>
    <t>un</t>
  </si>
  <si>
    <t>(G) Total:</t>
  </si>
  <si>
    <t>ENGENHEIRO CIVIL DE OBRA PLENO COM ENCARGOS COMPLEMENTARES</t>
  </si>
  <si>
    <t xml:space="preserve"> ED-21772 </t>
  </si>
  <si>
    <t>ENGENHEIRO ELETRICISTA/MECÂNICO COM ENCARGOS COMPLEMENTARES</t>
  </si>
  <si>
    <t>mês</t>
  </si>
  <si>
    <t>AUXILIAR TÉCNICO DE ENGENHARIA COM ENCARGOS COMPLEMENTARES</t>
  </si>
  <si>
    <t>PROJETO DE ESTRUTURA METÁLICA</t>
  </si>
  <si>
    <t>PESQUISA PORTAL COMPRAS</t>
  </si>
  <si>
    <t>PROJETO DE INSTALAÇÃO DE GASES: GLP, AR COMPRIMIDO, GASES MEDICINAIS</t>
  </si>
  <si>
    <t xml:space="preserve">ELABORAÇÃO DE PROJETOS DE CLIMATIZAÇÃO/AR CONDICIONADO/VENTILAÇÃO/EXAUSTÃO </t>
  </si>
  <si>
    <t>Insumo</t>
  </si>
  <si>
    <t>MATCO-27502</t>
  </si>
  <si>
    <t>DIGITALIZAÇÃO DE DOCUMENTO (TIPO DE FORMATO: A1)</t>
  </si>
  <si>
    <t>MATCO-27503</t>
  </si>
  <si>
    <t>ENCADERNAÇÃO (TIPO: ESPIRAL|TIPO DE FORMATO: A4|MATERIAL DA CAPA: PP|COR: TRANSPARENTE|ESPESSURA*: 0,30MM)*VALORES REFERENCIAIS APROXIMADOS</t>
  </si>
  <si>
    <t>MATCO-27504</t>
  </si>
  <si>
    <t>PLOTAGEM (TIPO DE PAPEL: SULFITE|GRAMATURA: 90GR/CM2|TIPO DE FORMATO: A1|IMPRESSÃO: COLORIDA)</t>
  </si>
  <si>
    <t>MATCO-27505</t>
  </si>
  <si>
    <t>PLOTAGEM (TIPO DE PAPEL: SULFITE|GRAMATURA: 90GR/CM2|TIPO DE FORMATO: A1|IMPRESSÃO: PRETO/BRANCO)</t>
  </si>
  <si>
    <t>MATCO-27506</t>
  </si>
  <si>
    <t>FOTOCÓPIA/XEROX (IMPRESSÃO: PRETO/BRANCO|ACABAMENTO: OPACO|TIPO DE FORMATO: A4)</t>
  </si>
  <si>
    <t>CO-27344</t>
  </si>
  <si>
    <t>ENGENHEIRO/ARQUITETO, NÍVEL SÊNIOR, INCLUSIVE ENCARGOS COMPLEMENTARES</t>
  </si>
  <si>
    <t>hora</t>
  </si>
  <si>
    <t>CO-27347</t>
  </si>
  <si>
    <t>ENGENHEIRO/ARQUITETO, NÍVEL PLENO, INCLUSIVE ENCARGOS COMPLEMENTARES</t>
  </si>
  <si>
    <t>CO-27498</t>
  </si>
  <si>
    <t>TÉCNICO DE NÍVEL MÉDIO, INCLUSIVE ENCARGOS COMPLEMENTARES</t>
  </si>
  <si>
    <t>CO-33110</t>
  </si>
  <si>
    <t>PROJETISTA TÉCNICO/CADISTA, INCLUSIVE ENCARGOS COMPLEMENTARES</t>
  </si>
  <si>
    <t>Momento Transporte</t>
  </si>
  <si>
    <t>X1, X2, X3</t>
  </si>
  <si>
    <t>(H) Total:</t>
  </si>
  <si>
    <t xml:space="preserve">PLANILHA ORÇAMENTÁRIA PARA PROJETOS DE IMPLANTAÇÃO DE EDIFICAÇÃO ÁREA ATÉ 6.000 M2 </t>
  </si>
  <si>
    <t xml:space="preserve">MOBILIZAÇÃO E DESMOBILIZAÇÃO DE EQUIPAMENTO DE SONDAGEM A PERCUSSÃO COM ENSAIO DE PENETRAÇÃO PADRÃO (SPT)   (CUSTO FIXO) </t>
  </si>
  <si>
    <t>CO-28364</t>
  </si>
  <si>
    <t>VEÍCULO TIPO PICAPE LEVE, COM CAPACIDADE PARA CINCO (5) LUGARES, OBEDECIDOS OS SEGUINTES REQUISITOS MÍNIMOS: TER NO MÁXIMO UM (1) ANO DE USO, ATÉ 20.000KM RODADOS, POTÊNCIA MÍNIMA DE 100CV, DIREÇÃO ASSISTIDA, AR CONDICIONADO, DESEMBAÇADOR DE VIDROS, RÁDIO AM/FM, EMPLACADO, COM SEGURO TOTAL (CUSTO FIXO), EXCLUSIVE QUILÔMETRO RODADO (CUSTO VARIÁVEL)</t>
  </si>
  <si>
    <t>CO-28408</t>
  </si>
  <si>
    <t>TÉCNICO DE SONDAGEM, INCLUSIVE ENCARGOS COMPLEMENTARES</t>
  </si>
  <si>
    <t>CO-28409</t>
  </si>
  <si>
    <t>AJUDANTE ESPECIALIZADO, INCLUSIVE ENCARGOS COMPLEMENTARES</t>
  </si>
  <si>
    <t xml:space="preserve">SONDAGEM A PERCUSSÃO COM ENSAIO DE PENETRAÇÃO PADRÃO (SPT), DIÂMETRO 2.1/2", EXCLUSIVE MOBILIZAÇÃO E DESMOBILIZAÇÃO </t>
  </si>
  <si>
    <t>MATCO-28387</t>
  </si>
  <si>
    <t>SONDAGEM À PERCUSSÃO SPT (DIÂMETRO DO FURO: 2.1/2"|FATURAMENTO MÍNIMO: 10M)</t>
  </si>
  <si>
    <t>UNIVERSIDADE FEDERAL DOS VALES DO JEQUITINHONHA E MUCURI
CAMPUS PRESIDENTE JUSCELINO KUBITSCHEK - DIAMANTINA - MG
CONTRATAÇÃO ELABORAÇÃO DE PROJETOS – SRP
PLANILHA ORÇAMENTÁRIA SINTÉTICA DE REFERÊNCIA
LOTE 02</t>
  </si>
  <si>
    <r>
      <rPr>
        <b/>
        <sz val="12"/>
        <color rgb="FF000000"/>
        <rFont val="Arial"/>
      </rPr>
      <t xml:space="preserve">BANCOS:
</t>
    </r>
    <r>
      <rPr>
        <b/>
        <sz val="10"/>
        <color rgb="FF000000"/>
        <rFont val="Arial"/>
      </rPr>
      <t xml:space="preserve">
SINAPI - 04/2024 - Minas Gerais   
SEINFRA - 01/2024 - Minas Gerais           
</t>
    </r>
  </si>
  <si>
    <t>LEVANTAMENTO PLANIALTIMÉTRICO CADASTRAL, PROJETOS DE ARQUITETURA E ENGENHARIA PARA OBRAS DE INFRAESTRUTURA</t>
  </si>
  <si>
    <t>PROJETO DE REDE DE ABASTECIMENTO DE ÁGUA - CAMPUS JK - Inclusive orçamento</t>
  </si>
  <si>
    <t>PROJETO DE REDE DE DISTRIBUIÇÃO DE ÁGUA - CAMPUS JK - Inclusive orçamento</t>
  </si>
  <si>
    <t>PROJETOS DE ACESSIBILIDADE ÁREA &gt; 9.000 M2 - Campus I</t>
  </si>
  <si>
    <t>PROJETOS DE ACESSIBILIDADE ÁREA &gt; 9.000 M2 - Campus JK</t>
  </si>
  <si>
    <t>PROJETOS DE ACESSIBILIDADE ÁREA &gt; 9.000 M2 - Campus Mucuri</t>
  </si>
  <si>
    <t xml:space="preserve"> PROJ-ELET-02</t>
  </si>
  <si>
    <t>PROJETO EXECUTIVO DE INFRAESTRUTURA ELÉTRICA DE ILUMINAÇÃO EXTERNA/PÚBLICA - CAMPUS JK</t>
  </si>
  <si>
    <t>CO-27369</t>
  </si>
  <si>
    <t>LEVANTAMENTO PLANIALTIMÉTRICO CADASTRAL - CAMPUS JK</t>
  </si>
  <si>
    <t>PROJETO EM PLANTA PARA PAVIMENTAÇÃO DE VIA LOCAL - Campus JK</t>
  </si>
  <si>
    <t>Km</t>
  </si>
  <si>
    <t>PROJETO DE DRENAGEM</t>
  </si>
  <si>
    <t>PROJETO DE TERRAPLENAGEM</t>
  </si>
  <si>
    <t>ENSA-CBR-01</t>
  </si>
  <si>
    <t>Ensaio para determinacao do Indice de Suporte California (CBR) - 3 pontos - conforme recomendacoes da NBR9895</t>
  </si>
  <si>
    <t xml:space="preserve"> CO-27413 </t>
  </si>
  <si>
    <t>PLANILHA ORÇAMENTÁRIA ANALÍTICA, SINTÉTICA E ANEXOS</t>
  </si>
  <si>
    <t>PLANILHA ORÇAMENTÁRIA PARA OBRAS DE INFRAESTRUTURA - Campus I</t>
  </si>
  <si>
    <t>PLANILHA ORÇAMENTÁRIA PARA OBRAS DE INFRAESTRUTURA - Campus Mucuri</t>
  </si>
  <si>
    <t>PLANILHA ORÇAMENTÁRIA PARA OBRAS DE INFRAESTRUTURA - Campus JK</t>
  </si>
  <si>
    <t xml:space="preserve"> ORÇ-INF-01 </t>
  </si>
  <si>
    <t>ORÇAMENTO ANALÍTICO DE OBRA DE INFRAESTRUTURA - Campus JK: Pavimentação, drenagem e terraplenagem.</t>
  </si>
  <si>
    <t>Contratação Elaboração de Projetos – SRP
Planilha Analítica
LOTE 02</t>
  </si>
  <si>
    <t xml:space="preserve">SINAPI - 04/2024 - Minas Gerais
SEINFRA - 01/2024 - Minas Gerais
</t>
  </si>
  <si>
    <t>PROJETO DE REDE DE ABASTECIMENTO DE ÁGUA - Campus JK - Inclusive orçamento</t>
  </si>
  <si>
    <t>MES</t>
  </si>
  <si>
    <t>ENGENHEIRO CIVIL DE OBRA JUNIOR COM ENCARGOS COMPLEMENTARES</t>
  </si>
  <si>
    <t>ENGENHEIRO CIVIL DE OBRA SENIOR COM ENCARGOS COMPLEMENTARES</t>
  </si>
  <si>
    <t>AUXILIAR TÉCNICO / ASSISTENTE DE ENGENHARIA COM ENCARGOS COMPLEMENTARES</t>
  </si>
  <si>
    <t xml:space="preserve"> 1.2 </t>
  </si>
  <si>
    <t>PROJETO DE REDE DE DISTRIBUIÇÃO DE ÁGUA - Campus JK - Inclusive orçamento</t>
  </si>
  <si>
    <t xml:space="preserve"> 1.3 </t>
  </si>
  <si>
    <t>UN</t>
  </si>
  <si>
    <t xml:space="preserve"> 1.4 </t>
  </si>
  <si>
    <t>PROJ-ELET-02</t>
  </si>
  <si>
    <t>PROJETO EXECUTIVO DE INFRAESTRUTURA ELÉTRICA/ REDE DE DISTRIBUIÇÃO DE ENERGIA E ILUMINAÇÃO EXTERNA - CAMPUS JK</t>
  </si>
  <si>
    <t>ED-21772</t>
  </si>
  <si>
    <t>2.0e-05</t>
  </si>
  <si>
    <t xml:space="preserve"> 1.5 </t>
  </si>
  <si>
    <t xml:space="preserve"> CO-27369 </t>
  </si>
  <si>
    <t>LEVANTAMENTO PLANIALTIMÉTRICO E CADASTRAL   TERRENO MAIOR QUE 50.001 M2 - Campus JK</t>
  </si>
  <si>
    <t>Utilização</t>
  </si>
  <si>
    <t>CO-27678</t>
  </si>
  <si>
    <t>LEVANTAMENTO PLANIALTIMÉTRICO E CADASTRAL PARA TERRENOS COM ÁREA MAIORES QUE 50.001M2</t>
  </si>
  <si>
    <t>Formula</t>
  </si>
  <si>
    <t>PROJETO DE PAVIMENTAÇÃO DE VIA LOCAL - Campus JK</t>
  </si>
  <si>
    <t>PROJETO DE DRENAGEM - Campus JK</t>
  </si>
  <si>
    <t>PROJETO DE TERRAPLENAGEM - Campus JK</t>
  </si>
  <si>
    <t>ENSAIO PARA DETERMINAÇÃO DO ÍNDICE DE SUPORTE CALIFÓRNIA (CBR) - 3 PONTOS- CONF. RECOMENDAÇÕES DA NBR 9895</t>
  </si>
  <si>
    <t>PRÓPRIO</t>
  </si>
  <si>
    <t>COMP-LAB-01</t>
  </si>
  <si>
    <t>SINAPI/SETOP</t>
  </si>
  <si>
    <t>COMPOSIÇÃO BÁSICA DE LABORATÓRIO</t>
  </si>
  <si>
    <t xml:space="preserve"> CO-27337 </t>
  </si>
  <si>
    <t>ENGENHEIRO/ARQUITETO, NÍVEL CONSULTOR ESPECIAL, INCLUSIVE ENCARGOS COMPLEMENTARES</t>
  </si>
  <si>
    <t>TÉCNICO DE LABORATÓRIO COM ENCARGOS COMPLEMENTARES</t>
  </si>
  <si>
    <t xml:space="preserve">PLANILHA ORÇAMENTÁRIA PARA OBRAS DE INFRAESTRUTURA </t>
  </si>
  <si>
    <t>UNIVERSIDADE FEDERAL DOS VALES DO JEQUITINHONHA E MUCURI
CAMPUS PRESIDENTE JUSCELINO KUBITSCHEK - DIAMANTINA - MG
CONTRATAÇÃO ELABORAÇÃO DE PROJETOS – SRP
PLANILHA ORÇAMENTÁRIA SINTÉTICA DE REFERÊNCIA
LOTE 03</t>
  </si>
  <si>
    <t>PROJETOS EXECUTIVOS: CFTV E REDES DE TECNOLOGIA DA INFORMAÇÃO E COMUNICAÇÃO</t>
  </si>
  <si>
    <t>PROJETO EXECUTIVO DE CFTV - CAMPUS MUCURI</t>
  </si>
  <si>
    <t>PROJETO EXECUTIVO DE CFTV - CAMPUS JANAÚBA</t>
  </si>
  <si>
    <t>PROJETO EXECUTIVO DE CFTV - CAMPUS UNAÍ</t>
  </si>
  <si>
    <t>1.1.4</t>
  </si>
  <si>
    <t>PROJETO EXECUTIVO DE CFTV - CAMPUS I</t>
  </si>
  <si>
    <t>PROJETO EXECUTIVO DE REDES DE TECNOLOGIA DA INFORMAÇÃO E COMUNICAÇÃO (TIC) - Campus Janaúba</t>
  </si>
  <si>
    <t>PROJETO EXECUTIVO DE REDES DE TECNOLOGIA DA INFORMAÇÃO E COMUNICAÇÃO (TIC) - Campus Unaí</t>
  </si>
  <si>
    <t>1.13.2</t>
  </si>
  <si>
    <t>1.13.4</t>
  </si>
  <si>
    <t>PLANILHA ORÇAMENTÁRIA PARA OBRAS DE INFRAESTRUTURA - Campus Janaúba</t>
  </si>
  <si>
    <t>1.13.5</t>
  </si>
  <si>
    <t>PLANILHA ORÇAMENTÁRIA PARA OBRAS DE INFRAESTRUTURA - Campus Unaí</t>
  </si>
  <si>
    <r>
      <t xml:space="preserve">BANCOS:
</t>
    </r>
    <r>
      <rPr>
        <b/>
        <sz val="10"/>
        <color rgb="FFFF0000"/>
        <rFont val="Arial"/>
        <family val="1"/>
        <charset val="1"/>
      </rPr>
      <t xml:space="preserve">
SINAPI - 08/2023 - Minas Gerais
SICRO3 - 04/2023 - Minas Gerais
SETOP - 04/2023 - Minas Gerais
SUDECAP - 05/2023 - Minas Gerais
</t>
    </r>
  </si>
  <si>
    <t>CAMPUS I</t>
  </si>
  <si>
    <t>PROJETO EXECUTIVO DE INFRAESTRUTURA DE CABEAMENTO ESTRUTURADO E REDES</t>
  </si>
  <si>
    <t>CAMPUS JK</t>
  </si>
  <si>
    <t>CAMPUS MUCURI</t>
  </si>
  <si>
    <t>Contratação Elaboração de Projetos – SRP
Planilha Analítica
LOTE 03</t>
  </si>
  <si>
    <t>CO-27337</t>
  </si>
  <si>
    <t xml:space="preserve">0.0211 </t>
  </si>
  <si>
    <t>PM-PROJ-REDE</t>
  </si>
  <si>
    <t>UNIVERSIDADE FEDERAL DOS VALES DO JEQUITINHONHA E MUCURI
CAMPUS PRESIDENTE JUSCELINO KUBITSCHEK - DIAMANTINA - MG
CONTRATAÇÃO ELABORAÇÃO DE PROJETOS – SRP
PLANILHA ORÇAMENTÁRIA SINTÉTICA DE REFERÊNCIA
LOTE 04</t>
  </si>
  <si>
    <t xml:space="preserve">PROJETO DE GERAÇÃO FOTOVOLTAICA </t>
  </si>
  <si>
    <t>PROJ-ELET-03</t>
  </si>
  <si>
    <t>ELABORAÇÃO DE PROJETO ELÉTRICO EXECUTIVO DE USINA DE MINIGERAÇÃO FOTOVOLTÁICA COMPOTÊNCIA INSTALADA DE 3MW COM ÁREA APROXIMADA DE 15.431 M² - INCLUSO PROJETO DAS USINAS, PROJETO DE ESTRUTURAS COMPLEMENTARES, COORDENOGRAMA DE PROTEÇÃO DA SUBESTAÇÃO, PLANILHA ORÇAMENTÁRIA, PEÇAS TÉCNICAS, INTEGRAÇAO À REDE EXISTENTE, ATENDIMENTO AS NORMAS DA CONCESSIONÁRIA E QUAISQUER OUTRAS ADEQUAÇÕES ELÉTRICAS PARA FUNCIONAMENTO DO SISTEMA DE GERAÇÃO.</t>
  </si>
  <si>
    <t>Contratação Elaboração de Projetos – SRP
Planilha Analítica
LOTE 04</t>
  </si>
  <si>
    <t xml:space="preserve"> PROJ-ELET-03 </t>
  </si>
  <si>
    <t>PROJ-ELE-FOTO</t>
  </si>
  <si>
    <t>ELABORAÇÃO DE PROJETO ELÉTRICO EXECUTIVO DE USINA DE MINIGERAÇÃO FOTOVOLTÁICA DE 3MW COM ÁREA APROXIMADA DE 15.500 M² - INCLUSO PROJETO DAS USINAS, PROJETO DE ESTRUTURAS COMPLEMENTARES, COORDENOGRAMA DE PROTEÇÃO DA SUBESTAÇÃO, PLANILHA ORÇAMENTÁRIA, PEÇAS TÉCNICAS, INTEGRAÇAO À REDE EXISTENTE, ATENDIMENTO AS NORMAS DA CONCESSIONÁRIA E QUAISQUER OUTRAS ADEQUAÇÕES ELÉTRICAS PARA FUNCIONAMENTO DO SISTEMA DE GERAÇÃO.</t>
  </si>
  <si>
    <t xml:space="preserve"> ENGENHEIRO ELETRICISTA COM ENCARGOS COMPLEMENTARES</t>
  </si>
  <si>
    <t>ORÇAMENTO ANALÍTICO DE OBRA DE INFRAESTRUTURA - Campus JK: Pavimentação.</t>
  </si>
  <si>
    <t>COMPOSIÇÃO DO FATOR “K”</t>
  </si>
  <si>
    <t>Grupo</t>
  </si>
  <si>
    <t>DI</t>
  </si>
  <si>
    <t>Despesas indiretas</t>
  </si>
  <si>
    <t>D1</t>
  </si>
  <si>
    <t>Administração central (AC)</t>
  </si>
  <si>
    <t>Total do grupo A</t>
  </si>
  <si>
    <t>L</t>
  </si>
  <si>
    <t>Remuneração</t>
  </si>
  <si>
    <t>Lucro (L)</t>
  </si>
  <si>
    <t>Total do grupo B</t>
  </si>
  <si>
    <t>I</t>
  </si>
  <si>
    <t>Tributos Incidentes</t>
  </si>
  <si>
    <t>I1</t>
  </si>
  <si>
    <t>PIS</t>
  </si>
  <si>
    <t>I2</t>
  </si>
  <si>
    <t>COFINS</t>
  </si>
  <si>
    <t>I3</t>
  </si>
  <si>
    <t>ISSQN (Diamantina)</t>
  </si>
  <si>
    <t>Total do grupo C</t>
  </si>
  <si>
    <t>Fórmula para o cálculo do Fator “K”</t>
  </si>
  <si>
    <r>
      <rPr>
        <sz val="12"/>
        <rFont val="Arial"/>
        <charset val="1"/>
      </rPr>
      <t xml:space="preserve">K = </t>
    </r>
    <r>
      <rPr>
        <u/>
        <sz val="12"/>
        <color rgb="FF000000"/>
        <rFont val="Arial"/>
        <charset val="1"/>
      </rPr>
      <t>(1 + DI) * (1 + L) * (1 +I)</t>
    </r>
  </si>
  <si>
    <t>ISSQN - VALOR CONSIDERADO REFERENTE AO MUNICÍPIO DE DIAMANTINA / MG, ESTABELECIDO PELA LEI COMPLEMENTAR N° 112, DE 30 DE DEZEMBRO DE 2013.</t>
  </si>
  <si>
    <t>A REFERÊNCIA PARA ESTABELECER OS PERCENTUAIS REFERENTES A DESPESAS INDIRETAS E REMUNERAÇÃO DEU-SE PELO ACÓRDÃO 2622/13.</t>
  </si>
  <si>
    <t>OBS: NO CÁLCULO DO FATOR K NÃO INCIDIU O PERCENTUAL REFERENTE A ENCARGOS SOCIAIS EM FUNÇÃO DOS MESMOS SEREM CONTEMPLADOS JÁ NA COMPOSIÇÃO FORNECIDA PELA PLANILHA DE REFERÊNCIA (SINAPI)</t>
  </si>
  <si>
    <t>Fator K</t>
  </si>
  <si>
    <t>Contratação Elaboração de Projetos – SRP
Lote 01</t>
  </si>
  <si>
    <t xml:space="preserve">SINAPI - 02/2024 - Minas Gerais
SETOP - 08/2023 - Minas Gerais
SUDECAP - 10/2023 - Minas Gerais
</t>
  </si>
  <si>
    <t>19,0%</t>
  </si>
  <si>
    <t>Curva ABC de Insumos</t>
  </si>
  <si>
    <t>Tipo</t>
  </si>
  <si>
    <t>Valor  Unitário</t>
  </si>
  <si>
    <t>Peso</t>
  </si>
  <si>
    <t>Valor Acumulado</t>
  </si>
  <si>
    <t>Peso Acumulado</t>
  </si>
  <si>
    <t>ENGENHEIRO CIVIL DE OBRA PLENO (HORISTA)</t>
  </si>
  <si>
    <t>DESENHISTA PROJETISTA (HORISTA)</t>
  </si>
  <si>
    <t>ARQUITETO PLENO (HORISTA)</t>
  </si>
  <si>
    <t xml:space="preserve"> MOED-21737 </t>
  </si>
  <si>
    <t>ENGENHEIRO ELETRICISTA/ MECÂNICO ( MENSALISTA)</t>
  </si>
  <si>
    <t>19.512,92</t>
  </si>
  <si>
    <t>EXAMES - HORISTA (COLETADO CAIXA - ENCARGOS COMPLEMENTARES)</t>
  </si>
  <si>
    <t>1,34</t>
  </si>
  <si>
    <t>ENGENHEIRO CIVIL DE OBRA SENIOR (HORISTA)</t>
  </si>
  <si>
    <t>147,46</t>
  </si>
  <si>
    <t>Equipamento</t>
  </si>
  <si>
    <t>81,85</t>
  </si>
  <si>
    <t xml:space="preserve"> MOD-SONDAGEM </t>
  </si>
  <si>
    <t>4.966,67</t>
  </si>
  <si>
    <t>EPI - FAMILIA TOPOGRAFO - HORISTA (ENCARGOS COMPLEMENTARES - COLETADO CAIXA)</t>
  </si>
  <si>
    <t>0,71</t>
  </si>
  <si>
    <t>ENGENHEIRO CIVIL DE OBRA JUNIOR (HORISTA)</t>
  </si>
  <si>
    <t>113,95</t>
  </si>
  <si>
    <t>EPI - FAMILIA ENGENHEIRO CIVIL - HORISTA (ENCARGOS COMPLEMENTARES - COLETADO CAIXA)</t>
  </si>
  <si>
    <t>0,74</t>
  </si>
  <si>
    <t>FERRAMENTAS - FAMILIA TOPOGRAFO - HORISTA (ENCARGOS COMPLEMENTARES - COLETADO CAIXA)</t>
  </si>
  <si>
    <t>0,07</t>
  </si>
  <si>
    <t xml:space="preserve"> MATED-14623 </t>
  </si>
  <si>
    <t>EXAMES - MENSALISTA ( ENCARGOS COMPLEMENTARES)</t>
  </si>
  <si>
    <t>215,56</t>
  </si>
  <si>
    <t>SEGURO - HORISTA (COLETADO CAIXA - ENCARGOS COMPLEMENTARES)</t>
  </si>
  <si>
    <t>0,04</t>
  </si>
  <si>
    <t xml:space="preserve"> MATED-21746 </t>
  </si>
  <si>
    <t>EPI PARA FAMÍLIA ENGENHEIRO CIVIL - MENSALISTA (ENCARGOS COMPLEMENTARES)</t>
  </si>
  <si>
    <t>133,45</t>
  </si>
  <si>
    <t>AJUDANTE DE OPERACAO EM GERAL (HORISTA)</t>
  </si>
  <si>
    <t>17,12</t>
  </si>
  <si>
    <t>TECNICO EM SONDAGEM (HORISTA)</t>
  </si>
  <si>
    <t>22,83</t>
  </si>
  <si>
    <t>FERRAMENTAS - FAMILIA ENGENHEIRO CIVIL - HORISTA (ENCARGOS COMPLEMENTARES - COLETADO CAIXA)</t>
  </si>
  <si>
    <t>0,01</t>
  </si>
  <si>
    <t xml:space="preserve"> MATED-21748 </t>
  </si>
  <si>
    <t>SEGURO - MENSALISTA ( ENCARGOS COMPLEMENTARES)</t>
  </si>
  <si>
    <t>12,89</t>
  </si>
  <si>
    <t>ALIMENTACAO - HORISTA (COLETADO CAIXA - ENCARGOS COMPLEMENTARES)</t>
  </si>
  <si>
    <t>1,89</t>
  </si>
  <si>
    <t>EPI - FAMILIA PEDREIRO - HORISTA (ENCARGOS COMPLEMENTARES - COLETADO CAIXA)</t>
  </si>
  <si>
    <t>1,24</t>
  </si>
  <si>
    <t>FERRAMENTAS - FAMILIA PEDREIRO - HORISTA (ENCARGOS COMPLEMENTARES - COLETADO CAIXA)</t>
  </si>
  <si>
    <t>0,82</t>
  </si>
  <si>
    <t>TRANSPORTE - HORISTA (COLETADO CAIXA - ENCARGOS COMPLEMENTARES)</t>
  </si>
  <si>
    <t>0,68</t>
  </si>
  <si>
    <t xml:space="preserve"> MATED-21747 </t>
  </si>
  <si>
    <t>FERRAMENTAS ENGENHEIRO CIVIL - MENSALISTA (ENCARGOS COMPLEMENTARES)</t>
  </si>
  <si>
    <t>2,54</t>
  </si>
  <si>
    <t>EPI - FAMILIA OPERADOR ESCAVADEIRA - HORISTA (ENCARGOS COMPLEMENTARES - COLETADO CAIXA)</t>
  </si>
  <si>
    <t>0,86</t>
  </si>
  <si>
    <t>FERRAMENTAS - FAMILIA OPERADOR ESCAVADEIRA - HORISTA (ENCARGOS COMPLEMENTARES - COLETADO CAIXA)</t>
  </si>
  <si>
    <t xml:space="preserve">SINAPI - 02/2024 - Minas Gerais
SETOP - 08/2023 - Minas Gerais SUDECAP - 10/2023 - Minas Gerais
</t>
  </si>
  <si>
    <t>Curva ABC de Serviços
Lote 01</t>
  </si>
  <si>
    <t>Valor  Unit</t>
  </si>
  <si>
    <t>Peso (%)</t>
  </si>
  <si>
    <t>Peso Acumulado (%)</t>
  </si>
  <si>
    <t>SERT - SERVIÇOS TÉCNICOS</t>
  </si>
  <si>
    <t>PROJETO EXECUTIVO DE INFRAESTRUTURA DE CABEAMENTO ESTRUTURADO - CAMPUS I</t>
  </si>
  <si>
    <t>PROJETO DE INSTALAÇÃO DE GASES: GLP, AR COMPRIMIDO, GASES MEDICINAIS - CAMPUS I</t>
  </si>
  <si>
    <t>PLANILHA ORÇAMENTÁRIA ANALÍTICA, SINTÉTICA E ANEXOS  - CAMPUS I</t>
  </si>
  <si>
    <t>SONDAGEM A PERCUSSÃO D = 2 1/2" COM MEDIDA DE SPT (FATURAMENTO MÍNIMO = 30 M) - CAMPUS JANAÚBA</t>
  </si>
  <si>
    <t>SEDI - SERVIÇOS DIVERSOS</t>
  </si>
  <si>
    <t>MOBILIZAÇÃO E DESMOBILIZAÇÃO DE EQUIPE DE TRABALHO E EQUIPAMENTOS DE SONDAGEM A PERCUSSÃO COM FORNECIMENTO DE ÁGUA - CAMPUS JANAÚBA</t>
  </si>
  <si>
    <t>INSTALAÇÃO E DESLOCAMENTO DE EQUIPAMENTO DE SONDAGEM ENTRE FUROS - CAMPUS JANAÚBA</t>
  </si>
  <si>
    <t>315,0</t>
  </si>
  <si>
    <t>1,51</t>
  </si>
  <si>
    <t>99,27</t>
  </si>
  <si>
    <t>3.384,28</t>
  </si>
  <si>
    <t>0,64</t>
  </si>
  <si>
    <t>99,91</t>
  </si>
  <si>
    <t>15,0</t>
  </si>
  <si>
    <t>0,06</t>
  </si>
  <si>
    <t>99,97</t>
  </si>
  <si>
    <t>60,0</t>
  </si>
  <si>
    <t>0,03</t>
  </si>
  <si>
    <t>100,00</t>
  </si>
  <si>
    <t xml:space="preserve"> Contratação Elaboração de Projetos – SRP
Lote 02</t>
  </si>
  <si>
    <t>SINAPI - 02/2024 - Minas Gerais
SETOP - 08/2023 - Minas Gerais
SUDECAP - 10/2023 - Minas Gerais</t>
  </si>
  <si>
    <t>ENGENHEIRO CIVIL DE OBRA JUNIOR (MENSALISTA)</t>
  </si>
  <si>
    <t>TOPOGRAFO (HORISTA)</t>
  </si>
  <si>
    <t>ENGENHEIRO CIVIL DE OBRA PLENO (MENSALISTA)</t>
  </si>
  <si>
    <t>AUXILIAR DE TOPOGRAFO (HORISTA)</t>
  </si>
  <si>
    <t>TECNICO DE EDIFICACOES (HORISTA)</t>
  </si>
  <si>
    <t xml:space="preserve"> 55.15.06 </t>
  </si>
  <si>
    <t>SUDECAP</t>
  </si>
  <si>
    <t>TÉCNICO SÊNIOR</t>
  </si>
  <si>
    <t>DESENHISTA DETALHISTA (MENSALISTA)</t>
  </si>
  <si>
    <t>DESENHISTA DETALHISTA (HORISTA)</t>
  </si>
  <si>
    <t xml:space="preserve"> 50.40.06 </t>
  </si>
  <si>
    <t>CHP/VEICULO POPULAR 1.0 AR CONDICIONADO - GASOLINA</t>
  </si>
  <si>
    <t>DESENHISTA PROJETISTA (MENSALISTA)</t>
  </si>
  <si>
    <t>EXAMES - MENSALISTA (COLETADO CAIXA - ENCARGOS COMPLEMENTARES)</t>
  </si>
  <si>
    <t>LOCACAO DE TEODOLITO ELETRONICO, PRECISAO ANGULAR DE 5 A 7 SEGUNDOS, INCLUINDO TRIPE</t>
  </si>
  <si>
    <t>EPI - FAMILIA ENGENHEIRO CIVIL - MENSALISTA (ENCARGOS COMPLEMENTARES - COLETADO CAIXA)</t>
  </si>
  <si>
    <t>EPI - FAMILIA TOPOGRAFO - MENSALISTA (ENCARGOS COMPLEMENTARES - COLETADO CAIXA)</t>
  </si>
  <si>
    <t>SEGURO - MENSALISTA (COLETADO CAIXA - ENCARGOS COMPLEMENTARES)</t>
  </si>
  <si>
    <t>FERRAMENTAS - FAMILIA TOPOGRAFO - MENSALISTA (ENCARGOS COMPLEMENTARES - COLETADO CAIXA)</t>
  </si>
  <si>
    <t>FERRAMENTAS - FAMILIA ENGENHEIRO CIVIL - MENSALISTA (ENCARGOS COMPLEMENTARES - COLETADO CAIXA)</t>
  </si>
  <si>
    <t>Contratação Elaboração de Projetos – SRP
Lote 02</t>
  </si>
  <si>
    <t>Curva ABC de Serviços</t>
  </si>
  <si>
    <t>PROJETOS DE ACESSIBILIDADE - CAMPUS JK</t>
  </si>
  <si>
    <t>PROJETO DE DRENAGEM - CAMPUS JK</t>
  </si>
  <si>
    <t>PROJETO DE REDE DE DISTRIBUIÇÃO DE ÁGUA - CAMPUS JK</t>
  </si>
  <si>
    <t>PLANILHA ORÇAMENTÁRIA ANALÍTICA, SINTÉTICA E ANEXOS - CAMPUS I</t>
  </si>
  <si>
    <t>ELABORAÇÃO DE PROJETO ELÉTRICO EXECUTIVO DE MINIGERAÇÃO FOTOVOLTÁICA, ENTRE 75 KW E  300KW - INCLUSO PROJETO DAS USINAS, COORDENOGRAMA DE PROTEÇÃO DA SUBESTAÇÃO, PLANILHA ORÇAMENTÁRIA E PEÇAS TÉCNICAS - CAMPUS UNAÍ</t>
  </si>
  <si>
    <t>INEL - INSTALAÇÃO ELÉTRICA/ELETRIFICAÇÃO E ILUMINAÇÃO EXTERNA</t>
  </si>
  <si>
    <t>KW</t>
  </si>
  <si>
    <t>PROJETO EM PLANTA PARA PAVIMENTAÇÃO DE VIA PÚBLICA COM UMA PISTA - CAMPUS JK</t>
  </si>
  <si>
    <t>PROJETO DE REDE DE ABASTECIMENTO DE ÁGUA - CAMPUS JK</t>
  </si>
  <si>
    <t>Obra</t>
  </si>
  <si>
    <t>Fator k</t>
  </si>
  <si>
    <t>CONTRATAÇÃO ELABORAÇÃO DE PROJETOS – SRP - LOTE 03</t>
  </si>
  <si>
    <t>SINAPI - 04/2024 - Minas Gerais
SETOP - 01/2024 - Minas Gerais
SUDECAP - 10/2023 - Minas Gerais</t>
  </si>
  <si>
    <t>MOCO-33039</t>
  </si>
  <si>
    <t>ENGENHEIRO/ARQUITETO (NÍVEL: CONSULTOR ESPECIAL)</t>
  </si>
  <si>
    <t>590,8000000</t>
  </si>
  <si>
    <t>275,91</t>
  </si>
  <si>
    <t>163.007,63</t>
  </si>
  <si>
    <t>59,96%</t>
  </si>
  <si>
    <t>9.241,0000000</t>
  </si>
  <si>
    <t>11,10</t>
  </si>
  <si>
    <t>102.575,10</t>
  </si>
  <si>
    <t>37,73%</t>
  </si>
  <si>
    <t>97,69%</t>
  </si>
  <si>
    <t>MOCO-33042</t>
  </si>
  <si>
    <t>ENGENHEIRO/ARQUITETO (NÍVEL: PLENO)</t>
  </si>
  <si>
    <t>37,2410000</t>
  </si>
  <si>
    <t>141,36</t>
  </si>
  <si>
    <t>5.264,39</t>
  </si>
  <si>
    <t>1,94%</t>
  </si>
  <si>
    <t>99,62%</t>
  </si>
  <si>
    <t>MATCO-31740</t>
  </si>
  <si>
    <t>ASSITÊNCIA MÉDICA (ENCARGOS COMPLEMENTARES)</t>
  </si>
  <si>
    <t>628,0410000</t>
  </si>
  <si>
    <t>1,67</t>
  </si>
  <si>
    <t>1.048,83</t>
  </si>
  <si>
    <t>0,39%</t>
  </si>
  <si>
    <t>100,01%</t>
  </si>
  <si>
    <t>MATCO-31736</t>
  </si>
  <si>
    <t>EQUIPAMENTO DE PROTEÇÃO INDIVIDUAL (ENCARGOS COMPLEMENTARES)</t>
  </si>
  <si>
    <t>0,42</t>
  </si>
  <si>
    <t>263,78</t>
  </si>
  <si>
    <t>0,10%</t>
  </si>
  <si>
    <t>100,11%</t>
  </si>
  <si>
    <t>MATCO-31738</t>
  </si>
  <si>
    <t>EXAME OCUPACIONAL  (ENCARGOS COMPLEMENTARES)</t>
  </si>
  <si>
    <t>0,20</t>
  </si>
  <si>
    <t>125,61</t>
  </si>
  <si>
    <t>0,05%</t>
  </si>
  <si>
    <t>100,15%</t>
  </si>
  <si>
    <t>MATCO-31739</t>
  </si>
  <si>
    <t>SEGURO (ENCARGOS COMPLEMENTARES)</t>
  </si>
  <si>
    <t>0,02</t>
  </si>
  <si>
    <t>12,56</t>
  </si>
  <si>
    <t>0,00%</t>
  </si>
  <si>
    <t>100,16%</t>
  </si>
  <si>
    <t>PROJ-CFTV-01</t>
  </si>
  <si>
    <t>28.000,0</t>
  </si>
  <si>
    <t>5,86</t>
  </si>
  <si>
    <t>164.080,00</t>
  </si>
  <si>
    <t>60,35</t>
  </si>
  <si>
    <t>PROJ-REDE-01</t>
  </si>
  <si>
    <t>9.241,0</t>
  </si>
  <si>
    <t>37,73</t>
  </si>
  <si>
    <t>98,08</t>
  </si>
  <si>
    <t>CO-27413</t>
  </si>
  <si>
    <t>CO-</t>
  </si>
  <si>
    <t>37.241,0</t>
  </si>
  <si>
    <t>0,14</t>
  </si>
  <si>
    <t>5.213,74</t>
  </si>
  <si>
    <t>1,92</t>
  </si>
  <si>
    <t>CONTRATAÇÃO ELABORAÇÃO DE PROJETOS – SRP - LOTE 04</t>
  </si>
  <si>
    <t>PM-PROJ-FOT</t>
  </si>
  <si>
    <t>ELABORAÇÃO DE PROJETO ELÉTRICO EXECUTIVO DE USINA DE MINIGERAÇÃO FOTOVOLTÁICA DE 3MW COM ÁREA APROXIMADA DE 15.500 M² - INCLUSO PROJETO DAS USINAS, PROJETO DE ESTRUTURAS COMPLEMENTARES, COORDENOGRAMA DE PROTEÇÃO DA SUBESTAÇÃO, PLANILHA ORÇAMENTÁRIA, PEÇAS TÉCNICAS, INTEGRAÇAO À REDE EXISTENTE, ATENDIMENTO AS NORMAS DA CONCESSIONÁRIA E QUAISQUER OUTRAS ADEQUAÇÕES ELÉTRICAS PARA FUNCIONAMENTO DO SISTEMA DE GERAÇÃO..</t>
  </si>
  <si>
    <t>1,0000000</t>
  </si>
  <si>
    <t>100.631,81</t>
  </si>
  <si>
    <t>100,00%</t>
  </si>
  <si>
    <t>1,0</t>
  </si>
  <si>
    <t>ORÇAMENTOS</t>
  </si>
  <si>
    <t>CONTRATAÇÃO ELABORAÇÃO DE PROJETOS – SRP</t>
  </si>
  <si>
    <t>Orçamento</t>
  </si>
  <si>
    <t>PESQUISADO EM:</t>
  </si>
  <si>
    <t>PREÇO UNITÁRIO</t>
  </si>
  <si>
    <t>PREÇO TOTAL</t>
  </si>
  <si>
    <t>OBS</t>
  </si>
  <si>
    <t>ORC-1</t>
  </si>
  <si>
    <t>SDH CONSULTIORIA E ENGENHARIA</t>
  </si>
  <si>
    <t>Preço do projeto fechado</t>
  </si>
  <si>
    <t>ORC-2</t>
  </si>
  <si>
    <t>PAINEL DE PREÇOS</t>
  </si>
  <si>
    <t>Preço unit. por m²</t>
  </si>
  <si>
    <t>MEDIA DOS ORÇAMENTOS</t>
  </si>
  <si>
    <t>PROJETO EXECUTIVO DE REDES DE TECNOLOGIA DA INFORMAÇÃO E COMUNICAÇÃO (TIC).</t>
  </si>
  <si>
    <t>ORC-3</t>
  </si>
  <si>
    <t>CONTRATAÇÃO ELABORAÇÃO DE PROJETOS – SRP - LOTE 01</t>
  </si>
  <si>
    <t>10.923,0</t>
  </si>
  <si>
    <t>PROJETO EXECUTIVO DE ARQUITETURA</t>
  </si>
  <si>
    <t>8.583,0</t>
  </si>
  <si>
    <t xml:space="preserve"> R$       11,29</t>
  </si>
  <si>
    <t xml:space="preserve"> R$   96.902,07</t>
  </si>
  <si>
    <t>17.813,0</t>
  </si>
  <si>
    <t xml:space="preserve"> R$         4,24</t>
  </si>
  <si>
    <t xml:space="preserve"> R$   75.527,12</t>
  </si>
  <si>
    <t xml:space="preserve"> R$         6,19</t>
  </si>
  <si>
    <t xml:space="preserve"> R$   53.128,77</t>
  </si>
  <si>
    <t>27.053,0</t>
  </si>
  <si>
    <t xml:space="preserve"> R$         1,90</t>
  </si>
  <si>
    <t xml:space="preserve"> R$   51.400,70</t>
  </si>
  <si>
    <t>88.090,29</t>
  </si>
  <si>
    <t xml:space="preserve"> R$         0,57</t>
  </si>
  <si>
    <t xml:space="preserve"> R$   50.211,46</t>
  </si>
  <si>
    <t>3.600,0</t>
  </si>
  <si>
    <t xml:space="preserve"> R$       11,69</t>
  </si>
  <si>
    <t xml:space="preserve"> R$   42.084,00</t>
  </si>
  <si>
    <t>PROJETO AS BUILT</t>
  </si>
  <si>
    <t>38.326,51</t>
  </si>
  <si>
    <t xml:space="preserve"> R$         1,07</t>
  </si>
  <si>
    <t xml:space="preserve"> R$   41.009,36</t>
  </si>
  <si>
    <t>12,0</t>
  </si>
  <si>
    <t xml:space="preserve"> R$   1.855,17</t>
  </si>
  <si>
    <t xml:space="preserve"> R$   22.262,04</t>
  </si>
  <si>
    <t>195,0</t>
  </si>
  <si>
    <t xml:space="preserve"> R$       86,27</t>
  </si>
  <si>
    <t xml:space="preserve"> R$   16.822,65</t>
  </si>
  <si>
    <t>1.600,0</t>
  </si>
  <si>
    <t xml:space="preserve"> R$         8,55</t>
  </si>
  <si>
    <t xml:space="preserve"> R$   13.680,00</t>
  </si>
  <si>
    <t>3.400,0</t>
  </si>
  <si>
    <t xml:space="preserve"> R$         1,59</t>
  </si>
  <si>
    <t xml:space="preserve"> R$     5.406,00</t>
  </si>
  <si>
    <t>3,0</t>
  </si>
  <si>
    <t xml:space="preserve"> R$   1.057,76</t>
  </si>
  <si>
    <t xml:space="preserve"> R$     3.173,28</t>
  </si>
  <si>
    <t>Valor Unitário</t>
  </si>
  <si>
    <t>896,52</t>
  </si>
  <si>
    <t xml:space="preserve"> R$      140,25</t>
  </si>
  <si>
    <t xml:space="preserve"> R$ 125.737,40</t>
  </si>
  <si>
    <t xml:space="preserve"> R$      125.737,40</t>
  </si>
  <si>
    <t xml:space="preserve"> PM-PROJ-REDE </t>
  </si>
  <si>
    <t>1.843,22</t>
  </si>
  <si>
    <t xml:space="preserve"> R$       51,50</t>
  </si>
  <si>
    <t xml:space="preserve"> R$   94.926,09</t>
  </si>
  <si>
    <t>ENGENHEIRO ELETRICISTA/MECÂNICO (MENSALISTA)</t>
  </si>
  <si>
    <t>3,83</t>
  </si>
  <si>
    <t xml:space="preserve"> R$ 23.962,41</t>
  </si>
  <si>
    <t xml:space="preserve"> R$   91.849,56</t>
  </si>
  <si>
    <t xml:space="preserve"> MOCO-33042 </t>
  </si>
  <si>
    <t>585,15</t>
  </si>
  <si>
    <t xml:space="preserve"> R$      141,36</t>
  </si>
  <si>
    <t xml:space="preserve"> R$   82.717,15</t>
  </si>
  <si>
    <t>276,80</t>
  </si>
  <si>
    <t xml:space="preserve"> R$      138,58</t>
  </si>
  <si>
    <t xml:space="preserve"> R$   38.358,49</t>
  </si>
  <si>
    <t>AUXILIAR TECNICO / ASSISTENTE DE ENGENHARIA (HORISTA)</t>
  </si>
  <si>
    <t>916,09</t>
  </si>
  <si>
    <t xml:space="preserve"> R$       40,01</t>
  </si>
  <si>
    <t xml:space="preserve"> R$   36.652,79</t>
  </si>
  <si>
    <t>ARQUITETO JUNIOR (HORISTA)</t>
  </si>
  <si>
    <t>184,53</t>
  </si>
  <si>
    <t xml:space="preserve"> R$      131,35</t>
  </si>
  <si>
    <t xml:space="preserve"> R$   24.238,16</t>
  </si>
  <si>
    <t>497,46</t>
  </si>
  <si>
    <t xml:space="preserve"> R$       40,04</t>
  </si>
  <si>
    <t xml:space="preserve"> R$   19.918,24</t>
  </si>
  <si>
    <t xml:space="preserve"> MATCO-28387 </t>
  </si>
  <si>
    <t>194,05</t>
  </si>
  <si>
    <t xml:space="preserve"> R$   16.740,74</t>
  </si>
  <si>
    <t xml:space="preserve"> MOCO-33046 </t>
  </si>
  <si>
    <t>PROJETISTA TÉCNICO/CADISTA</t>
  </si>
  <si>
    <t>222,57</t>
  </si>
  <si>
    <t xml:space="preserve"> R$       72,22</t>
  </si>
  <si>
    <t xml:space="preserve"> R$   16.073,66</t>
  </si>
  <si>
    <t>ARQUITETO SENIOR (HORISTA)</t>
  </si>
  <si>
    <t>68,98</t>
  </si>
  <si>
    <t xml:space="preserve"> R$      142,95</t>
  </si>
  <si>
    <t xml:space="preserve"> R$     9.861,21</t>
  </si>
  <si>
    <t>4.634,09</t>
  </si>
  <si>
    <t xml:space="preserve"> R$     7.368,21</t>
  </si>
  <si>
    <t xml:space="preserve"> MOCO-33048 </t>
  </si>
  <si>
    <t>TÉCNICO (NÍVEL: MÉDIO)</t>
  </si>
  <si>
    <t>168,03</t>
  </si>
  <si>
    <t xml:space="preserve"> R$       38,13</t>
  </si>
  <si>
    <t xml:space="preserve"> R$     6.406,80</t>
  </si>
  <si>
    <t xml:space="preserve"> MOCO-33043 </t>
  </si>
  <si>
    <t>ENGENHEIRO/ARQUITETO (NÍVEL: SÊNIOR)</t>
  </si>
  <si>
    <t>23,88</t>
  </si>
  <si>
    <t xml:space="preserve"> R$      174,63</t>
  </si>
  <si>
    <t xml:space="preserve"> R$     4.170,71</t>
  </si>
  <si>
    <t>2.314,24</t>
  </si>
  <si>
    <t xml:space="preserve"> R$         0,88</t>
  </si>
  <si>
    <t xml:space="preserve"> R$     2.036,53</t>
  </si>
  <si>
    <t>2.319,86</t>
  </si>
  <si>
    <t xml:space="preserve"> R$         0,84</t>
  </si>
  <si>
    <t xml:space="preserve"> R$     1.948,68</t>
  </si>
  <si>
    <t xml:space="preserve"> MATCO-31740 </t>
  </si>
  <si>
    <t>1.032,47</t>
  </si>
  <si>
    <t xml:space="preserve"> R$         1,67</t>
  </si>
  <si>
    <t xml:space="preserve"> R$     1.724,22</t>
  </si>
  <si>
    <t xml:space="preserve"> MATCO-28367 </t>
  </si>
  <si>
    <t>CUSTO FIXO - VEÍCULO TIPO PICAPE, COM CAPACIDADE PARA CINCO (5) LUGARES, OBEDECIDOS OS SEGUINTES REQUISITOS MÍNIMOS: TER NO MÁXIMO UM (1) ANO DE USO, ATÉ 20.000KM RODADOS, POTÊNCIA MÍNIMA DE 100CV, DIREÇÃO ASSISTIDA, AR CONDICIONADO, DESEMBAÇADOR DE VIDROS, RÁDIO AM/FM, EMPLACADO, COM SEGURO TOTAL</t>
  </si>
  <si>
    <t>0,67</t>
  </si>
  <si>
    <t xml:space="preserve"> R$   2.363,69</t>
  </si>
  <si>
    <t xml:space="preserve"> R$     1.587,73</t>
  </si>
  <si>
    <t>EXAMES - MENSALISTA (ENCARGOS COMPLEMENTARES)</t>
  </si>
  <si>
    <t>3,78</t>
  </si>
  <si>
    <t xml:space="preserve"> R$      299,97</t>
  </si>
  <si>
    <t xml:space="preserve"> R$     1.135,37</t>
  </si>
  <si>
    <t xml:space="preserve"> MATCO-31737 </t>
  </si>
  <si>
    <t>ALIMENTAÇÃO (ENCARGOS COMPLEMENTARES)</t>
  </si>
  <si>
    <t>423,43</t>
  </si>
  <si>
    <t xml:space="preserve"> R$         2,38</t>
  </si>
  <si>
    <t xml:space="preserve"> R$     1.007,76</t>
  </si>
  <si>
    <t xml:space="preserve"> MOCO-33036 </t>
  </si>
  <si>
    <t>AJUDANTE ESPECIALIZADO</t>
  </si>
  <si>
    <t>21,89</t>
  </si>
  <si>
    <t xml:space="preserve"> R$       34,89</t>
  </si>
  <si>
    <t xml:space="preserve"> R$       763,84</t>
  </si>
  <si>
    <t xml:space="preserve"> MOCO-33047 </t>
  </si>
  <si>
    <t>TÉCNICO DE SONDAGEM</t>
  </si>
  <si>
    <t>10,95</t>
  </si>
  <si>
    <t xml:space="preserve"> R$       59,23</t>
  </si>
  <si>
    <t xml:space="preserve"> R$       648,36</t>
  </si>
  <si>
    <t xml:space="preserve"> R$      166,87</t>
  </si>
  <si>
    <t xml:space="preserve"> R$       631,60</t>
  </si>
  <si>
    <t xml:space="preserve"> MATCO-31736 </t>
  </si>
  <si>
    <t xml:space="preserve"> R$         0,42</t>
  </si>
  <si>
    <t xml:space="preserve"> R$       433,64</t>
  </si>
  <si>
    <t xml:space="preserve"> MATCO-27504 </t>
  </si>
  <si>
    <t>35,33</t>
  </si>
  <si>
    <t xml:space="preserve"> R$       10,82</t>
  </si>
  <si>
    <t xml:space="preserve"> R$       382,22</t>
  </si>
  <si>
    <t xml:space="preserve"> MATCO-27502 </t>
  </si>
  <si>
    <t>38,64</t>
  </si>
  <si>
    <t xml:space="preserve"> R$         8,06</t>
  </si>
  <si>
    <t xml:space="preserve"> R$       311,43</t>
  </si>
  <si>
    <t xml:space="preserve"> MATCO-31738 </t>
  </si>
  <si>
    <t xml:space="preserve"> R$         0,20</t>
  </si>
  <si>
    <t xml:space="preserve"> R$       206,49</t>
  </si>
  <si>
    <t xml:space="preserve"> R$         0,08</t>
  </si>
  <si>
    <t xml:space="preserve"> R$       185,59</t>
  </si>
  <si>
    <t xml:space="preserve"> R$         0,04</t>
  </si>
  <si>
    <t xml:space="preserve"> R$       185,36</t>
  </si>
  <si>
    <t xml:space="preserve"> MATCO-27505 </t>
  </si>
  <si>
    <t xml:space="preserve"> R$         3,72</t>
  </si>
  <si>
    <t xml:space="preserve"> R$         88,85</t>
  </si>
  <si>
    <t>SEGURO - MENSALISTA (ENCARGOS COMPLEMENTARES)</t>
  </si>
  <si>
    <t xml:space="preserve"> R$         8,69</t>
  </si>
  <si>
    <t xml:space="preserve"> R$         32,89</t>
  </si>
  <si>
    <t xml:space="preserve"> MATCO-27506 </t>
  </si>
  <si>
    <t>119,42</t>
  </si>
  <si>
    <t xml:space="preserve"> R$         0,22</t>
  </si>
  <si>
    <t xml:space="preserve"> R$         26,27</t>
  </si>
  <si>
    <t xml:space="preserve"> R$         0,01</t>
  </si>
  <si>
    <t xml:space="preserve"> R$         23,14</t>
  </si>
  <si>
    <t xml:space="preserve"> MATCO-31739 </t>
  </si>
  <si>
    <t xml:space="preserve"> R$         0,02</t>
  </si>
  <si>
    <t xml:space="preserve"> R$         20,65</t>
  </si>
  <si>
    <t xml:space="preserve"> MATCO-33052 </t>
  </si>
  <si>
    <t>TRANSPORTE - CUSTO DIÁRIO (ENCARGOS COMPLEMENTARES)</t>
  </si>
  <si>
    <t>1,31</t>
  </si>
  <si>
    <t xml:space="preserve"> R$       10,71</t>
  </si>
  <si>
    <t xml:space="preserve"> R$         14,08</t>
  </si>
  <si>
    <t>FERRAMENTAS PARA FAMÍLIA ENGENHEIRO CIVIL - MENSALISTA (ENCARGOS COMPLEMENTARES)</t>
  </si>
  <si>
    <t xml:space="preserve"> R$         2,72</t>
  </si>
  <si>
    <t xml:space="preserve"> R$         10,30</t>
  </si>
  <si>
    <t xml:space="preserve"> MATCO-27503 </t>
  </si>
  <si>
    <t>1,19</t>
  </si>
  <si>
    <t xml:space="preserve"> R$         4,28</t>
  </si>
  <si>
    <t xml:space="preserve"> R$           5,11</t>
  </si>
  <si>
    <t>Fator "K"</t>
  </si>
  <si>
    <t>CONTRATAÇÃO ELABORAÇÃO DE PROJETOS – SRP - LOTE 02</t>
  </si>
  <si>
    <t>4,52</t>
  </si>
  <si>
    <t xml:space="preserve"> R$   9.550,55</t>
  </si>
  <si>
    <t xml:space="preserve"> R$ 43.168,48</t>
  </si>
  <si>
    <t>19,38</t>
  </si>
  <si>
    <t xml:space="preserve"> R$ 14.016,86</t>
  </si>
  <si>
    <t xml:space="preserve"> R$ 42.050,58</t>
  </si>
  <si>
    <t>18,87</t>
  </si>
  <si>
    <t>38,25</t>
  </si>
  <si>
    <t>94.670,0</t>
  </si>
  <si>
    <t xml:space="preserve"> R$         0,40</t>
  </si>
  <si>
    <t xml:space="preserve"> R$ 37.868,00</t>
  </si>
  <si>
    <t>17,00</t>
  </si>
  <si>
    <t>55,24</t>
  </si>
  <si>
    <t>33,0</t>
  </si>
  <si>
    <t xml:space="preserve"> R$      717,53</t>
  </si>
  <si>
    <t xml:space="preserve"> R$ 23.678,49</t>
  </si>
  <si>
    <t>10,63</t>
  </si>
  <si>
    <t>65,87</t>
  </si>
  <si>
    <t xml:space="preserve"> R$   3.046,62</t>
  </si>
  <si>
    <t xml:space="preserve"> R$ 13.770,72</t>
  </si>
  <si>
    <t>6,18</t>
  </si>
  <si>
    <t>72,05</t>
  </si>
  <si>
    <t xml:space="preserve"> PROJ-ELET-02 </t>
  </si>
  <si>
    <t>20.000,0</t>
  </si>
  <si>
    <t xml:space="preserve"> R$         0,66</t>
  </si>
  <si>
    <t xml:space="preserve"> R$ 13.200,00</t>
  </si>
  <si>
    <t>5,92</t>
  </si>
  <si>
    <t>77,98</t>
  </si>
  <si>
    <t xml:space="preserve"> R$   2.669,81</t>
  </si>
  <si>
    <t xml:space="preserve"> R$ 12.067,54</t>
  </si>
  <si>
    <t>5,42</t>
  </si>
  <si>
    <t>83,39</t>
  </si>
  <si>
    <t xml:space="preserve"> ENSA-CBR-01 </t>
  </si>
  <si>
    <t>6,0</t>
  </si>
  <si>
    <t xml:space="preserve"> R$   1.959,52</t>
  </si>
  <si>
    <t xml:space="preserve"> R$ 11.757,12</t>
  </si>
  <si>
    <t>5,28</t>
  </si>
  <si>
    <t>88,67</t>
  </si>
  <si>
    <t>75.519,51</t>
  </si>
  <si>
    <t xml:space="preserve"> R$         0,14</t>
  </si>
  <si>
    <t xml:space="preserve"> R$ 10.572,73</t>
  </si>
  <si>
    <t>4,75</t>
  </si>
  <si>
    <t>93,42</t>
  </si>
  <si>
    <t>2,6</t>
  </si>
  <si>
    <t xml:space="preserve"> R$   3.311,74</t>
  </si>
  <si>
    <t xml:space="preserve"> R$   8.610,52</t>
  </si>
  <si>
    <t>3,86</t>
  </si>
  <si>
    <t>97,28</t>
  </si>
  <si>
    <t xml:space="preserve"> R$   6.060,14</t>
  </si>
  <si>
    <t>2,72</t>
  </si>
  <si>
    <t>170,10</t>
  </si>
  <si>
    <t xml:space="preserve"> R$ 23.856,67</t>
  </si>
  <si>
    <t>10,71%</t>
  </si>
  <si>
    <t xml:space="preserve"> R$        23.856,67</t>
  </si>
  <si>
    <t>401,12</t>
  </si>
  <si>
    <t xml:space="preserve"> R$ 20.657,94</t>
  </si>
  <si>
    <t>9,27%</t>
  </si>
  <si>
    <t xml:space="preserve"> R$        44.514,61</t>
  </si>
  <si>
    <t>19,98%</t>
  </si>
  <si>
    <t>132,17</t>
  </si>
  <si>
    <t xml:space="preserve"> R$ 18.316,42</t>
  </si>
  <si>
    <t>8,22%</t>
  </si>
  <si>
    <t xml:space="preserve"> R$        62.831,03</t>
  </si>
  <si>
    <t>28,20%</t>
  </si>
  <si>
    <t>0,70</t>
  </si>
  <si>
    <t xml:space="preserve"> R$ 24.788,14</t>
  </si>
  <si>
    <t xml:space="preserve"> R$ 17.347,45</t>
  </si>
  <si>
    <t>7,79%</t>
  </si>
  <si>
    <t xml:space="preserve"> R$        80.178,48</t>
  </si>
  <si>
    <t>35,99%</t>
  </si>
  <si>
    <t xml:space="preserve"> MOCO-33044 </t>
  </si>
  <si>
    <t>MOTORISTA</t>
  </si>
  <si>
    <t>710,03</t>
  </si>
  <si>
    <t xml:space="preserve"> R$       23,69</t>
  </si>
  <si>
    <t xml:space="preserve"> R$ 16.820,69</t>
  </si>
  <si>
    <t>7,55%</t>
  </si>
  <si>
    <t xml:space="preserve"> R$        96.999,17</t>
  </si>
  <si>
    <t>43,54%</t>
  </si>
  <si>
    <t>91,18</t>
  </si>
  <si>
    <t xml:space="preserve"> R$      175,47</t>
  </si>
  <si>
    <t xml:space="preserve"> R$ 15.999,92</t>
  </si>
  <si>
    <t>7,18%</t>
  </si>
  <si>
    <t xml:space="preserve"> R$      112.999,09</t>
  </si>
  <si>
    <t>50,72%</t>
  </si>
  <si>
    <t>307,28</t>
  </si>
  <si>
    <t xml:space="preserve"> R$ 12.294,28</t>
  </si>
  <si>
    <t>5,52%</t>
  </si>
  <si>
    <t xml:space="preserve"> R$      125.293,37</t>
  </si>
  <si>
    <t>56,23%</t>
  </si>
  <si>
    <t>84,27</t>
  </si>
  <si>
    <t xml:space="preserve"> R$      135,60</t>
  </si>
  <si>
    <t xml:space="preserve"> R$ 11.427,26</t>
  </si>
  <si>
    <t>5,13%</t>
  </si>
  <si>
    <t xml:space="preserve"> R$      136.720,63</t>
  </si>
  <si>
    <t>61,36%</t>
  </si>
  <si>
    <t>74,90</t>
  </si>
  <si>
    <t xml:space="preserve"> R$ 10.588,04</t>
  </si>
  <si>
    <t>4,75%</t>
  </si>
  <si>
    <t xml:space="preserve"> R$      147.308,67</t>
  </si>
  <si>
    <t>66,12%</t>
  </si>
  <si>
    <t>0,40</t>
  </si>
  <si>
    <t xml:space="preserve"> R$   9.627,32</t>
  </si>
  <si>
    <t>4,32%</t>
  </si>
  <si>
    <t xml:space="preserve"> R$      156.935,99</t>
  </si>
  <si>
    <t>70,44%</t>
  </si>
  <si>
    <t>66,09</t>
  </si>
  <si>
    <t xml:space="preserve"> R$   8.680,41</t>
  </si>
  <si>
    <t>3,90%</t>
  </si>
  <si>
    <t xml:space="preserve"> R$      165.616,39</t>
  </si>
  <si>
    <t>74,33%</t>
  </si>
  <si>
    <t>48,06</t>
  </si>
  <si>
    <t xml:space="preserve"> R$   6.870,55</t>
  </si>
  <si>
    <t>3,08%</t>
  </si>
  <si>
    <t xml:space="preserve"> R$      172.486,94</t>
  </si>
  <si>
    <t>77,42%</t>
  </si>
  <si>
    <t>AUXILIAR TECNICO / ASSISTENTE DE ENGENHARIA (MENSALISTA)</t>
  </si>
  <si>
    <t>0,97</t>
  </si>
  <si>
    <t xml:space="preserve"> R$   7.074,60</t>
  </si>
  <si>
    <t xml:space="preserve"> R$   6.862,54</t>
  </si>
  <si>
    <t xml:space="preserve"> R$      179.349,48</t>
  </si>
  <si>
    <t>80,50%</t>
  </si>
  <si>
    <t>TECNICO EM LABORATORIO E CAMPO DE CONSTRUCAO CIVIL (HORISTA)</t>
  </si>
  <si>
    <t>135,06</t>
  </si>
  <si>
    <t xml:space="preserve"> R$       42,25</t>
  </si>
  <si>
    <t xml:space="preserve"> R$   5.706,11</t>
  </si>
  <si>
    <t>2,56%</t>
  </si>
  <si>
    <t xml:space="preserve"> R$      185.055,59</t>
  </si>
  <si>
    <t>83,06%</t>
  </si>
  <si>
    <t xml:space="preserve"> MOCO-33049 </t>
  </si>
  <si>
    <t>TOPÓGRAFO</t>
  </si>
  <si>
    <t>74,74</t>
  </si>
  <si>
    <t xml:space="preserve"> R$       60,04</t>
  </si>
  <si>
    <t xml:space="preserve"> R$   4.487,41</t>
  </si>
  <si>
    <t>2,01%</t>
  </si>
  <si>
    <t xml:space="preserve"> R$      189.543,00</t>
  </si>
  <si>
    <t>85,07%</t>
  </si>
  <si>
    <t xml:space="preserve"> MOCO-33039 </t>
  </si>
  <si>
    <t>13,38</t>
  </si>
  <si>
    <t xml:space="preserve"> R$      275,91</t>
  </si>
  <si>
    <t xml:space="preserve"> R$   3.691,01</t>
  </si>
  <si>
    <t>1,66%</t>
  </si>
  <si>
    <t xml:space="preserve"> R$      193.234,01</t>
  </si>
  <si>
    <t>86,73%</t>
  </si>
  <si>
    <t xml:space="preserve"> MOCO-33033 </t>
  </si>
  <si>
    <t>AJUDANTE DE TOPÓGRAFO/BALIZA</t>
  </si>
  <si>
    <t>149,48</t>
  </si>
  <si>
    <t xml:space="preserve"> R$       21,90</t>
  </si>
  <si>
    <t xml:space="preserve"> R$   3.273,63</t>
  </si>
  <si>
    <t>1,47%</t>
  </si>
  <si>
    <t xml:space="preserve"> R$      196.507,64</t>
  </si>
  <si>
    <t>88,20%</t>
  </si>
  <si>
    <t>0,13</t>
  </si>
  <si>
    <t xml:space="preserve"> R$ 23.962,39</t>
  </si>
  <si>
    <t xml:space="preserve"> R$   3.148,83</t>
  </si>
  <si>
    <t>1,41%</t>
  </si>
  <si>
    <t xml:space="preserve"> R$      199.656,47</t>
  </si>
  <si>
    <t>89,61%</t>
  </si>
  <si>
    <t xml:space="preserve"> MOCO-33037 </t>
  </si>
  <si>
    <t>DESENHISTA TÉCNICO/CADISTA DE PROJETO</t>
  </si>
  <si>
    <t xml:space="preserve"> R$   2.849,85</t>
  </si>
  <si>
    <t>1,28%</t>
  </si>
  <si>
    <t xml:space="preserve"> R$      202.506,31</t>
  </si>
  <si>
    <t>90,89%</t>
  </si>
  <si>
    <t>1083,74</t>
  </si>
  <si>
    <t xml:space="preserve"> R$   2.579,29</t>
  </si>
  <si>
    <t>1,16%</t>
  </si>
  <si>
    <t xml:space="preserve"> R$      205.085,60</t>
  </si>
  <si>
    <t>92,05%</t>
  </si>
  <si>
    <t>1420,70</t>
  </si>
  <si>
    <t xml:space="preserve"> R$   2.258,91</t>
  </si>
  <si>
    <t>1,01%</t>
  </si>
  <si>
    <t xml:space="preserve"> R$      207.344,52</t>
  </si>
  <si>
    <t>93,06%</t>
  </si>
  <si>
    <t xml:space="preserve"> MOCO-33045 </t>
  </si>
  <si>
    <t>NIVELADOR DE TOPOGRAFIA</t>
  </si>
  <si>
    <t xml:space="preserve"> R$       27,59</t>
  </si>
  <si>
    <t xml:space="preserve"> R$   2.062,09</t>
  </si>
  <si>
    <t>0,93%</t>
  </si>
  <si>
    <t xml:space="preserve"> R$      209.406,60</t>
  </si>
  <si>
    <t>93,99%</t>
  </si>
  <si>
    <t>ENGENHEIRO CIVIL DE OBRA SENIOR (MENSALISTA)</t>
  </si>
  <si>
    <t xml:space="preserve"> R$ 31.009,85</t>
  </si>
  <si>
    <t xml:space="preserve"> R$   2.024,55</t>
  </si>
  <si>
    <t>0,91%</t>
  </si>
  <si>
    <t xml:space="preserve"> R$      211.431,15</t>
  </si>
  <si>
    <t>94,90%</t>
  </si>
  <si>
    <t>1172,01</t>
  </si>
  <si>
    <t xml:space="preserve"> R$   1.957,26</t>
  </si>
  <si>
    <t>0,88%</t>
  </si>
  <si>
    <t xml:space="preserve"> R$      213.388,42</t>
  </si>
  <si>
    <t>95,77%</t>
  </si>
  <si>
    <t>0,18</t>
  </si>
  <si>
    <t xml:space="preserve"> R$   9.102,59</t>
  </si>
  <si>
    <t xml:space="preserve"> R$   1.670,71</t>
  </si>
  <si>
    <t>0,75%</t>
  </si>
  <si>
    <t xml:space="preserve"> R$      215.059,12</t>
  </si>
  <si>
    <t>96,52%</t>
  </si>
  <si>
    <t xml:space="preserve"> MATCO-26950 </t>
  </si>
  <si>
    <t>CUSTO VARIÁVEL - VEÍCULO TIPO MINIVAN, COM CAPACIDADE PARA SETE (7) LUGARES, OBEDECIDOS OS SEGUINTES REQUISITOS MÍNIMOS: TER NO MÁXIMO UM (1) ANO DE USO, ATÉ 20.000KM RODADOS, POTÊNCIA MÍNIMA DE 110CV, DIREÇÃO ASSISTIDA, AR CONDICIONADO, DESEMBAÇADOR DE VIDROS, RÁDIO AM/FM, EMPLACADO, COM SEGURO TOTAL, INCLUSIVE MANUTENÇÃO E COMBUSTÍVEL</t>
  </si>
  <si>
    <t>km</t>
  </si>
  <si>
    <t>1121,11</t>
  </si>
  <si>
    <t xml:space="preserve"> R$         1,47</t>
  </si>
  <si>
    <t xml:space="preserve"> 1.648,02 </t>
  </si>
  <si>
    <t>0,74%</t>
  </si>
  <si>
    <t xml:space="preserve"> R$      216.707,15</t>
  </si>
  <si>
    <t>97,26%</t>
  </si>
  <si>
    <t xml:space="preserve"> MATCO-27507 </t>
  </si>
  <si>
    <t>LOCAÇÃO DE ESTAÇÃO TOTAL (PERÍODO DE LOCAÇÃO: MENSAL|PRECISÃO MÍNIMA: 2MM|ALCANCE: 2500MM|EQUIPAMENTO DE NÍVEL ÓPTICO NA-2 OU EQUIVALENTE: INCLUSO)</t>
  </si>
  <si>
    <t>0,56</t>
  </si>
  <si>
    <t xml:space="preserve"> R$   1.565,80</t>
  </si>
  <si>
    <t xml:space="preserve"> R$      877,71</t>
  </si>
  <si>
    <t xml:space="preserve"> R$      217.584,86</t>
  </si>
  <si>
    <t>97,66%</t>
  </si>
  <si>
    <t xml:space="preserve"> MATCO-26949 </t>
  </si>
  <si>
    <t>CUSTO FIXO - VEÍCULO TIPO MINIVAN, COM CAPACIDADE PARA SETE (7) LUGARES, OBEDECIDOS OS SEGUINTES REQUISITOS MÍNIMOS: TER NO MÁXIMO UM (1) ANO DE USO, ATÉ 20.000KM RODADOS, POTÊNCIA MÍNIMA DE 110CV, DIREÇÃO ASSISTIDA, AR CONDICIONADO, DESEMBAÇADOR DE VIDROS, RÁDIO AM/FM, EMPLACADO, COM SEGURO TOTAL</t>
  </si>
  <si>
    <t>0,37</t>
  </si>
  <si>
    <t xml:space="preserve"> R$   2.303,25</t>
  </si>
  <si>
    <t xml:space="preserve"> R$      860,73</t>
  </si>
  <si>
    <t xml:space="preserve"> R$      218.445,59</t>
  </si>
  <si>
    <t>98,04%</t>
  </si>
  <si>
    <t>888,14</t>
  </si>
  <si>
    <t xml:space="preserve"> R$      781,56</t>
  </si>
  <si>
    <t>0,35%</t>
  </si>
  <si>
    <t xml:space="preserve"> R$      219.227,15</t>
  </si>
  <si>
    <t>98,39%</t>
  </si>
  <si>
    <t>2,03</t>
  </si>
  <si>
    <t xml:space="preserve"> R$      609,28</t>
  </si>
  <si>
    <t>0,27%</t>
  </si>
  <si>
    <t xml:space="preserve"> R$      219.836,43</t>
  </si>
  <si>
    <t>98,67%</t>
  </si>
  <si>
    <t xml:space="preserve"> R$      492,25</t>
  </si>
  <si>
    <t>0,22%</t>
  </si>
  <si>
    <t xml:space="preserve"> R$      220.328,68</t>
  </si>
  <si>
    <t>98,89%</t>
  </si>
  <si>
    <t>39,25</t>
  </si>
  <si>
    <t xml:space="preserve"> R$      420,41</t>
  </si>
  <si>
    <t>0,19%</t>
  </si>
  <si>
    <t xml:space="preserve"> R$      220.749,08</t>
  </si>
  <si>
    <t>99,08%</t>
  </si>
  <si>
    <t>398,79</t>
  </si>
  <si>
    <t xml:space="preserve"> R$      334,98</t>
  </si>
  <si>
    <t>0,15%</t>
  </si>
  <si>
    <t xml:space="preserve"> R$      221.084,07</t>
  </si>
  <si>
    <t>99,23%</t>
  </si>
  <si>
    <t>1,85</t>
  </si>
  <si>
    <t xml:space="preserve"> R$      308,44</t>
  </si>
  <si>
    <t>0,14%</t>
  </si>
  <si>
    <t xml:space="preserve"> R$      221.392,51</t>
  </si>
  <si>
    <t>99,37%</t>
  </si>
  <si>
    <t>28,03</t>
  </si>
  <si>
    <t xml:space="preserve"> R$      303,26</t>
  </si>
  <si>
    <t xml:space="preserve"> R$      221.695,77</t>
  </si>
  <si>
    <t>99,50%</t>
  </si>
  <si>
    <t xml:space="preserve"> R$      234,40</t>
  </si>
  <si>
    <t>0,11%</t>
  </si>
  <si>
    <t xml:space="preserve"> R$      221.930,17</t>
  </si>
  <si>
    <t>99,61%</t>
  </si>
  <si>
    <t>18,69</t>
  </si>
  <si>
    <t xml:space="preserve"> R$      150,60</t>
  </si>
  <si>
    <t>0,07%</t>
  </si>
  <si>
    <t xml:space="preserve"> R$      222.080,77</t>
  </si>
  <si>
    <t>99,68%</t>
  </si>
  <si>
    <t>EPI - FAMILIA ALMOXARIFE - HORISTA (ENCARGOS COMPLEMENTARES - COLETADO CAIXA)</t>
  </si>
  <si>
    <t>133,78</t>
  </si>
  <si>
    <t xml:space="preserve"> R$         0,94</t>
  </si>
  <si>
    <t xml:space="preserve"> R$      125,75</t>
  </si>
  <si>
    <t>0,06%</t>
  </si>
  <si>
    <t xml:space="preserve"> R$      222.206,52</t>
  </si>
  <si>
    <t>99,73%</t>
  </si>
  <si>
    <t xml:space="preserve"> R$      119,01</t>
  </si>
  <si>
    <t xml:space="preserve"> R$      222.325,53</t>
  </si>
  <si>
    <t>99,79%</t>
  </si>
  <si>
    <t xml:space="preserve"> R$      104,26</t>
  </si>
  <si>
    <t xml:space="preserve"> R$      222.429,79</t>
  </si>
  <si>
    <t>99,83%</t>
  </si>
  <si>
    <t xml:space="preserve"> R$       79,97</t>
  </si>
  <si>
    <t>0,04%</t>
  </si>
  <si>
    <t xml:space="preserve"> R$      222.509,76</t>
  </si>
  <si>
    <t>99,87%</t>
  </si>
  <si>
    <t xml:space="preserve"> R$       66,20</t>
  </si>
  <si>
    <t>0,03%</t>
  </si>
  <si>
    <t xml:space="preserve"> R$      222.575,96</t>
  </si>
  <si>
    <t>99,90%</t>
  </si>
  <si>
    <t xml:space="preserve"> R$       56,83</t>
  </si>
  <si>
    <t xml:space="preserve"> R$      222.632,79</t>
  </si>
  <si>
    <t>99,92%</t>
  </si>
  <si>
    <t>177,51</t>
  </si>
  <si>
    <t xml:space="preserve"> R$       39,05</t>
  </si>
  <si>
    <t>0,02%</t>
  </si>
  <si>
    <t xml:space="preserve"> R$      222.671,84</t>
  </si>
  <si>
    <t>99,94%</t>
  </si>
  <si>
    <t xml:space="preserve"> R$       31,90</t>
  </si>
  <si>
    <t>0,01%</t>
  </si>
  <si>
    <t xml:space="preserve"> R$      222.703,75</t>
  </si>
  <si>
    <t>99,95%</t>
  </si>
  <si>
    <t xml:space="preserve"> R$      158,19</t>
  </si>
  <si>
    <t xml:space="preserve"> R$       28,91</t>
  </si>
  <si>
    <t xml:space="preserve"> R$      222.732,65</t>
  </si>
  <si>
    <t>99,97%</t>
  </si>
  <si>
    <t xml:space="preserve"> R$       23,44</t>
  </si>
  <si>
    <t xml:space="preserve"> R$      222.756,09</t>
  </si>
  <si>
    <t>99,98%</t>
  </si>
  <si>
    <t xml:space="preserve"> R$       17,65</t>
  </si>
  <si>
    <t xml:space="preserve"> R$      222.773,74</t>
  </si>
  <si>
    <t>99,99%</t>
  </si>
  <si>
    <t>FERRAMENTAS - FAMILIA ALMOXARIFE - HORISTA (ENCARGOS COMPLEMENTARES - COLETADO CAIXA)</t>
  </si>
  <si>
    <t xml:space="preserve"> R$         0,07</t>
  </si>
  <si>
    <t xml:space="preserve"> R$         9,36</t>
  </si>
  <si>
    <t xml:space="preserve"> R$      222.783,11</t>
  </si>
  <si>
    <t xml:space="preserve"> R$         8,88</t>
  </si>
  <si>
    <t xml:space="preserve"> R$      222.791,99</t>
  </si>
  <si>
    <t xml:space="preserve"> R$         5,03</t>
  </si>
  <si>
    <t xml:space="preserve"> R$      222.797,02</t>
  </si>
  <si>
    <t xml:space="preserve"> R$         3,45</t>
  </si>
  <si>
    <t xml:space="preserve"> R$      222.800,47</t>
  </si>
  <si>
    <t xml:space="preserve"> R$       15,19</t>
  </si>
  <si>
    <t xml:space="preserve"> R$         2,78</t>
  </si>
  <si>
    <t xml:space="preserve"> R$      222.803,24</t>
  </si>
  <si>
    <t xml:space="preserve"> R$         1,08</t>
  </si>
  <si>
    <t xml:space="preserve"> R$      222.804,32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</si>
</sst>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\ * #,##0.00_-;\-&quot;R$&quot;\ * #,##0.00_-;_-&quot;R$&quot;\ * &quot;-&quot;??_-;_-@_-"/>
    <numFmt numFmtId="164" formatCode="&quot;R$ &quot;#,##0.00"/>
    <numFmt numFmtId="165" formatCode="#,##0.0000"/>
    <numFmt numFmtId="166" formatCode="[$R$-416]\ #,##0.00;[Red]\-[$R$-416]\ #,##0.00"/>
    <numFmt numFmtId="167" formatCode="#,##0.00000"/>
    <numFmt numFmtId="168" formatCode="[$R$ -416]#,##0.00"/>
    <numFmt numFmtId="169" formatCode="_-[$R$-416]\ * #,##0.00_-;\-[$R$-416]\ * #,##0.00_-;_-[$R$-416]\ * &quot;-&quot;??_-;_-@_-"/>
  </numFmts>
  <fonts count="63">
    <font>
      <sz val="11"/>
      <name val="Arial"/>
      <family val="1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charset val="1"/>
    </font>
    <font>
      <sz val="11"/>
      <name val="Arial"/>
      <charset val="134"/>
    </font>
    <font>
      <sz val="10"/>
      <name val="Calibri"/>
      <family val="2"/>
      <charset val="1"/>
    </font>
    <font>
      <b/>
      <sz val="13"/>
      <name val="Calibri"/>
      <family val="2"/>
      <charset val="1"/>
    </font>
    <font>
      <b/>
      <sz val="12"/>
      <name val="Arial"/>
      <family val="1"/>
      <charset val="1"/>
    </font>
    <font>
      <b/>
      <sz val="10"/>
      <name val="Arial"/>
      <family val="1"/>
      <charset val="1"/>
    </font>
    <font>
      <b/>
      <sz val="12"/>
      <name val="Calibri"/>
      <family val="2"/>
      <charset val="1"/>
    </font>
    <font>
      <b/>
      <sz val="1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i/>
      <sz val="10"/>
      <color rgb="FF000000"/>
      <name val="Calibri"/>
      <family val="2"/>
      <charset val="1"/>
    </font>
    <font>
      <sz val="10"/>
      <name val="Arial"/>
      <family val="1"/>
      <charset val="1"/>
    </font>
    <font>
      <b/>
      <sz val="11"/>
      <name val="Arial"/>
      <family val="1"/>
      <charset val="1"/>
    </font>
    <font>
      <b/>
      <sz val="13"/>
      <name val="Arial"/>
      <family val="1"/>
      <charset val="1"/>
    </font>
    <font>
      <b/>
      <sz val="1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Arial"/>
      <family val="1"/>
      <charset val="1"/>
    </font>
    <font>
      <sz val="10"/>
      <name val="Calibri"/>
      <charset val="134"/>
    </font>
    <font>
      <b/>
      <sz val="14"/>
      <name val="Arial"/>
      <charset val="1"/>
    </font>
    <font>
      <b/>
      <sz val="12"/>
      <name val="Arial"/>
      <charset val="1"/>
    </font>
    <font>
      <sz val="12"/>
      <name val="Arial"/>
      <charset val="1"/>
    </font>
    <font>
      <u/>
      <sz val="12"/>
      <color rgb="FF000000"/>
      <name val="Arial"/>
      <charset val="1"/>
    </font>
    <font>
      <sz val="10"/>
      <name val="Arial"/>
      <charset val="1"/>
    </font>
    <font>
      <b/>
      <sz val="10"/>
      <name val="Arial"/>
      <charset val="1"/>
    </font>
    <font>
      <sz val="11"/>
      <name val="Arial"/>
      <family val="1"/>
      <charset val="1"/>
    </font>
    <font>
      <sz val="10"/>
      <color rgb="FFFF0000"/>
      <name val="Calibri"/>
      <family val="2"/>
      <charset val="1"/>
    </font>
    <font>
      <b/>
      <sz val="12"/>
      <color rgb="FFFF0000"/>
      <name val="Arial"/>
      <family val="1"/>
      <charset val="1"/>
    </font>
    <font>
      <b/>
      <sz val="10"/>
      <color rgb="FFFF0000"/>
      <name val="Arial"/>
      <family val="1"/>
      <charset val="1"/>
    </font>
    <font>
      <b/>
      <sz val="10"/>
      <color rgb="FFFF0000"/>
      <name val="Calibri"/>
      <family val="2"/>
      <charset val="1"/>
    </font>
    <font>
      <b/>
      <sz val="13"/>
      <color rgb="FFFF0000"/>
      <name val="Calibri"/>
      <family val="2"/>
      <charset val="1"/>
    </font>
    <font>
      <b/>
      <sz val="10"/>
      <color rgb="FF000000"/>
      <name val="Calibri"/>
      <family val="2"/>
    </font>
    <font>
      <sz val="10"/>
      <color theme="1"/>
      <name val="Calibri"/>
      <family val="2"/>
      <charset val="1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1"/>
      <name val="Arial"/>
      <family val="1"/>
    </font>
    <font>
      <b/>
      <sz val="10"/>
      <name val="Arial"/>
      <family val="1"/>
    </font>
    <font>
      <sz val="10"/>
      <name val="Arial"/>
      <family val="1"/>
    </font>
    <font>
      <sz val="10"/>
      <name val="Calibri"/>
      <family val="2"/>
    </font>
    <font>
      <sz val="11"/>
      <name val="Arial"/>
      <family val="1"/>
    </font>
    <font>
      <sz val="10"/>
      <color rgb="FF000000"/>
      <name val="Arial"/>
      <family val="1"/>
    </font>
    <font>
      <sz val="10"/>
      <color rgb="FF000000"/>
      <name val="Calibri"/>
      <family val="2"/>
    </font>
    <font>
      <b/>
      <sz val="12"/>
      <color rgb="FF000000"/>
      <name val="Arial"/>
    </font>
    <font>
      <b/>
      <sz val="10"/>
      <color rgb="FF000000"/>
      <name val="Arial"/>
    </font>
    <font>
      <b/>
      <sz val="11"/>
      <color rgb="FF000000"/>
      <name val="Calibri"/>
    </font>
    <font>
      <sz val="11"/>
      <name val="Arial"/>
    </font>
    <font>
      <b/>
      <sz val="11"/>
      <color theme="1"/>
      <name val="Arial"/>
    </font>
    <font>
      <b/>
      <sz val="12"/>
      <color rgb="FF000000"/>
      <name val="Calibri"/>
    </font>
    <font>
      <sz val="11"/>
      <color theme="1"/>
      <name val="Arial"/>
    </font>
    <font>
      <b/>
      <sz val="11"/>
      <color rgb="FF000000"/>
      <name val="Arial"/>
    </font>
    <font>
      <sz val="11"/>
      <color rgb="FF000000"/>
      <name val="Calibri"/>
    </font>
    <font>
      <sz val="10"/>
      <color rgb="FFFF0000"/>
      <name val="Arial"/>
      <family val="1"/>
    </font>
    <font>
      <sz val="10"/>
      <color rgb="FF000000"/>
      <name val="Calibri"/>
      <scheme val="minor"/>
    </font>
    <font>
      <b/>
      <sz val="10"/>
      <name val="Calibri"/>
      <scheme val="minor"/>
    </font>
    <font>
      <sz val="10"/>
      <name val="Calibri"/>
      <scheme val="minor"/>
    </font>
    <font>
      <b/>
      <sz val="11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Arial"/>
      <charset val="134"/>
    </font>
    <font>
      <sz val="11"/>
      <color rgb="FF000000"/>
      <name val="Arial"/>
      <charset val="134"/>
    </font>
    <font>
      <sz val="10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FF"/>
        <bgColor rgb="FFF7F3DF"/>
      </patternFill>
    </fill>
    <fill>
      <patternFill patternType="solid">
        <fgColor rgb="FFEBF1DE"/>
        <bgColor rgb="FFEFEFEF"/>
      </patternFill>
    </fill>
    <fill>
      <patternFill patternType="solid">
        <fgColor rgb="FFFBE4D5"/>
        <bgColor rgb="FFF7F3DF"/>
      </patternFill>
    </fill>
    <fill>
      <patternFill patternType="solid">
        <fgColor rgb="FFDFF0D8"/>
        <bgColor rgb="FFEBF1DE"/>
      </patternFill>
    </fill>
    <fill>
      <patternFill patternType="solid">
        <fgColor rgb="FFD6D6D6"/>
        <bgColor rgb="FFCCCCCC"/>
      </patternFill>
    </fill>
    <fill>
      <patternFill patternType="solid">
        <fgColor rgb="FFEFEFEF"/>
        <bgColor rgb="FFEBF1DE"/>
      </patternFill>
    </fill>
    <fill>
      <patternFill patternType="solid">
        <fgColor rgb="FFF7F3DF"/>
        <bgColor rgb="FFEBF1DE"/>
      </patternFill>
    </fill>
    <fill>
      <patternFill patternType="solid">
        <fgColor theme="0" tint="-4.9989318521683403E-2"/>
        <bgColor rgb="FFF7F3DF"/>
      </patternFill>
    </fill>
    <fill>
      <patternFill patternType="solid">
        <fgColor theme="0"/>
        <bgColor rgb="FFF7F3DF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</patternFill>
    </fill>
    <fill>
      <patternFill patternType="solid">
        <fgColor rgb="FFD6D6D6"/>
      </patternFill>
    </fill>
    <fill>
      <patternFill patternType="solid">
        <fgColor rgb="FFEFEFEF"/>
      </patternFill>
    </fill>
    <fill>
      <patternFill patternType="solid">
        <fgColor rgb="FFF7F3D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EBF1DE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6D6D6"/>
        <bgColor rgb="FF000000"/>
      </patternFill>
    </fill>
    <fill>
      <patternFill patternType="solid">
        <fgColor rgb="FFDFF0D8"/>
        <bgColor rgb="FF000000"/>
      </patternFill>
    </fill>
    <fill>
      <patternFill patternType="solid">
        <fgColor rgb="FFBFBFBF"/>
        <bgColor rgb="FFBFBFBF"/>
      </patternFill>
    </fill>
    <fill>
      <patternFill patternType="solid">
        <fgColor rgb="FFA5A5A5"/>
        <bgColor rgb="FFA5A5A5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FF0D8"/>
        <bgColor indexed="64"/>
      </patternFill>
    </fill>
    <fill>
      <patternFill patternType="solid">
        <fgColor rgb="FFD6D6D6"/>
        <bgColor indexed="64"/>
      </patternFill>
    </fill>
    <fill>
      <patternFill patternType="solid">
        <fgColor rgb="FFF7F3DF"/>
        <bgColor indexed="64"/>
      </patternFill>
    </fill>
    <fill>
      <patternFill patternType="solid">
        <fgColor rgb="FFEFEFEF"/>
        <bgColor rgb="FF000000"/>
      </patternFill>
    </fill>
    <fill>
      <patternFill patternType="solid">
        <fgColor rgb="FFF7F3DF"/>
        <bgColor rgb="FF000000"/>
      </patternFill>
    </fill>
  </fills>
  <borders count="9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rgb="FFCCCCCC"/>
      </right>
      <top style="medium">
        <color auto="1"/>
      </top>
      <bottom style="medium">
        <color auto="1"/>
      </bottom>
      <diagonal/>
    </border>
    <border>
      <left style="thin">
        <color rgb="FFCCCCCC"/>
      </left>
      <right style="thin">
        <color rgb="FFCCCCCC"/>
      </right>
      <top style="medium">
        <color auto="1"/>
      </top>
      <bottom style="medium">
        <color auto="1"/>
      </bottom>
      <diagonal/>
    </border>
    <border>
      <left style="thin">
        <color rgb="FFCCCCCC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medium">
        <color auto="1"/>
      </right>
      <top/>
      <bottom style="thin">
        <color rgb="FFCCCCCC"/>
      </bottom>
      <diagonal/>
    </border>
    <border>
      <left style="medium">
        <color auto="1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medium">
        <color auto="1"/>
      </right>
      <top style="thin">
        <color rgb="FFCCCCCC"/>
      </top>
      <bottom style="thin">
        <color rgb="FFCCCCCC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rgb="FFCCCCCC"/>
      </right>
      <top style="thin">
        <color rgb="FFCCCCCC"/>
      </top>
      <bottom style="medium">
        <color auto="1"/>
      </bottom>
      <diagonal/>
    </border>
    <border>
      <left style="thin">
        <color rgb="FFCCCCCC"/>
      </left>
      <right style="medium">
        <color auto="1"/>
      </right>
      <top style="thin">
        <color rgb="FFCCCCCC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ck">
        <color auto="1"/>
      </top>
      <bottom/>
      <diagonal/>
    </border>
    <border>
      <left/>
      <right style="thin">
        <color rgb="FFCCCCCC"/>
      </right>
      <top/>
      <bottom/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medium">
        <color auto="1"/>
      </right>
      <top style="thin">
        <color rgb="FFCCCCCC"/>
      </top>
      <bottom style="medium">
        <color rgb="FF000000"/>
      </bottom>
      <diagonal/>
    </border>
    <border>
      <left style="medium">
        <color auto="1"/>
      </left>
      <right style="thin">
        <color rgb="FFCCCCCC"/>
      </right>
      <top style="thin">
        <color rgb="FFCCCCCC"/>
      </top>
      <bottom style="medium">
        <color rgb="FF000000"/>
      </bottom>
      <diagonal/>
    </border>
    <border>
      <left/>
      <right/>
      <top style="thin">
        <color rgb="FFCCCCCC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 style="medium">
        <color rgb="FF000000"/>
      </left>
      <right style="thin">
        <color rgb="FFCCCCCC"/>
      </right>
      <top style="medium">
        <color rgb="FF000000"/>
      </top>
      <bottom style="medium">
        <color rgb="FF000000"/>
      </bottom>
      <diagonal/>
    </border>
    <border>
      <left style="thin">
        <color rgb="FFCCCCCC"/>
      </left>
      <right style="thin">
        <color rgb="FFCCCCCC"/>
      </right>
      <top style="medium">
        <color rgb="FF000000"/>
      </top>
      <bottom style="medium">
        <color rgb="FF000000"/>
      </bottom>
      <diagonal/>
    </border>
    <border>
      <left style="thin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CCCCCC"/>
      </left>
      <right style="thin">
        <color rgb="FFCCCCCC"/>
      </right>
      <top style="medium">
        <color rgb="FF000000"/>
      </top>
      <bottom style="thin">
        <color rgb="FFCCCCCC"/>
      </bottom>
      <diagonal/>
    </border>
    <border>
      <left style="medium">
        <color rgb="FF000000"/>
      </left>
      <right style="thin">
        <color rgb="FFCCCCCC"/>
      </right>
      <top style="medium">
        <color rgb="FF000000"/>
      </top>
      <bottom/>
      <diagonal/>
    </border>
    <border>
      <left style="thin">
        <color rgb="FFCCCCCC"/>
      </left>
      <right style="thin">
        <color rgb="FFCCCCCC"/>
      </right>
      <top style="medium">
        <color rgb="FF000000"/>
      </top>
      <bottom/>
      <diagonal/>
    </border>
    <border>
      <left style="thin">
        <color rgb="FFCCCCCC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medium">
        <color rgb="FF000000"/>
      </bottom>
      <diagonal/>
    </border>
    <border>
      <left style="thin">
        <color rgb="FFCCCCCC"/>
      </left>
      <right style="thin">
        <color rgb="FFCCCCCC"/>
      </right>
      <top/>
      <bottom style="medium">
        <color rgb="FF000000"/>
      </bottom>
      <diagonal/>
    </border>
    <border>
      <left/>
      <right style="thin">
        <color rgb="FFCCCCCC"/>
      </right>
      <top/>
      <bottom style="medium">
        <color rgb="FF000000"/>
      </bottom>
      <diagonal/>
    </border>
    <border>
      <left/>
      <right/>
      <top style="thin">
        <color rgb="FFCCCCCC"/>
      </top>
      <bottom style="medium">
        <color rgb="FF000000"/>
      </bottom>
      <diagonal/>
    </border>
    <border>
      <left/>
      <right style="thin">
        <color rgb="FFCCCCCC"/>
      </right>
      <top style="thin">
        <color rgb="FFCCCCCC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CCCCCC"/>
      </left>
      <right style="thin">
        <color rgb="FFCCCCCC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CCCCCC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medium">
        <color indexed="64"/>
      </bottom>
      <diagonal/>
    </border>
    <border>
      <left style="medium">
        <color indexed="64"/>
      </left>
      <right/>
      <top style="thin">
        <color rgb="FFCCCCCC"/>
      </top>
      <bottom/>
      <diagonal/>
    </border>
    <border>
      <left style="medium">
        <color indexed="64"/>
      </left>
      <right style="thin">
        <color rgb="FFCCCCCC"/>
      </right>
      <top/>
      <bottom style="medium">
        <color indexed="64"/>
      </bottom>
      <diagonal/>
    </border>
    <border>
      <left/>
      <right style="thin">
        <color rgb="FFCCCCCC"/>
      </right>
      <top/>
      <bottom style="medium">
        <color indexed="64"/>
      </bottom>
      <diagonal/>
    </border>
    <border>
      <left style="medium">
        <color indexed="64"/>
      </left>
      <right style="thin">
        <color rgb="FFCCCCCC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rgb="FFCCCCCC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rgb="FFCCCCCC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CCCCCC"/>
      </left>
      <right style="medium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medium">
        <color rgb="FF000000"/>
      </right>
      <top/>
      <bottom style="thin">
        <color rgb="FFCCCCCC"/>
      </bottom>
      <diagonal/>
    </border>
    <border>
      <left style="thin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/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</borders>
  <cellStyleXfs count="9">
    <xf numFmtId="0" fontId="0" fillId="0" borderId="0"/>
    <xf numFmtId="9" fontId="26" fillId="0" borderId="0" applyBorder="0" applyProtection="0"/>
    <xf numFmtId="0" fontId="26" fillId="0" borderId="0"/>
    <xf numFmtId="0" fontId="1" fillId="0" borderId="0"/>
    <xf numFmtId="0" fontId="2" fillId="0" borderId="0"/>
    <xf numFmtId="0" fontId="3" fillId="0" borderId="0"/>
    <xf numFmtId="0" fontId="26" fillId="0" borderId="0"/>
    <xf numFmtId="44" fontId="26" fillId="0" borderId="0" applyFont="0" applyFill="0" applyBorder="0" applyAlignment="0" applyProtection="0"/>
    <xf numFmtId="0" fontId="40" fillId="0" borderId="0"/>
  </cellStyleXfs>
  <cellXfs count="556">
    <xf numFmtId="0" fontId="0" fillId="0" borderId="0" xfId="0"/>
    <xf numFmtId="0" fontId="14" fillId="2" borderId="18" xfId="6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4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right" vertical="center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4" fontId="9" fillId="3" borderId="4" xfId="0" applyNumberFormat="1" applyFont="1" applyFill="1" applyBorder="1" applyAlignment="1">
      <alignment horizontal="center" vertical="center" wrapText="1"/>
    </xf>
    <xf numFmtId="164" fontId="9" fillId="3" borderId="4" xfId="0" applyNumberFormat="1" applyFont="1" applyFill="1" applyBorder="1" applyAlignment="1">
      <alignment horizontal="center" vertical="center" wrapText="1"/>
    </xf>
    <xf numFmtId="164" fontId="9" fillId="3" borderId="5" xfId="0" applyNumberFormat="1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4" fontId="10" fillId="3" borderId="7" xfId="0" applyNumberFormat="1" applyFont="1" applyFill="1" applyBorder="1" applyAlignment="1">
      <alignment horizontal="center" vertical="center" wrapText="1"/>
    </xf>
    <xf numFmtId="164" fontId="10" fillId="3" borderId="7" xfId="0" applyNumberFormat="1" applyFont="1" applyFill="1" applyBorder="1" applyAlignment="1">
      <alignment horizontal="center" vertical="center" wrapText="1"/>
    </xf>
    <xf numFmtId="164" fontId="10" fillId="3" borderId="8" xfId="0" applyNumberFormat="1" applyFont="1" applyFill="1" applyBorder="1" applyAlignment="1">
      <alignment horizontal="center" vertical="center" wrapText="1"/>
    </xf>
    <xf numFmtId="0" fontId="11" fillId="2" borderId="9" xfId="3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left" vertical="center" wrapText="1"/>
    </xf>
    <xf numFmtId="4" fontId="11" fillId="2" borderId="10" xfId="0" applyNumberFormat="1" applyFont="1" applyFill="1" applyBorder="1" applyAlignment="1">
      <alignment horizontal="center" vertical="center" wrapText="1"/>
    </xf>
    <xf numFmtId="164" fontId="11" fillId="2" borderId="10" xfId="0" applyNumberFormat="1" applyFont="1" applyFill="1" applyBorder="1" applyAlignment="1">
      <alignment horizontal="center" vertical="center" wrapText="1"/>
    </xf>
    <xf numFmtId="164" fontId="11" fillId="2" borderId="11" xfId="0" applyNumberFormat="1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4" fontId="10" fillId="3" borderId="10" xfId="0" applyNumberFormat="1" applyFont="1" applyFill="1" applyBorder="1" applyAlignment="1">
      <alignment horizontal="center" vertical="center" wrapText="1"/>
    </xf>
    <xf numFmtId="164" fontId="10" fillId="3" borderId="10" xfId="0" applyNumberFormat="1" applyFont="1" applyFill="1" applyBorder="1" applyAlignment="1">
      <alignment horizontal="center" vertical="center" wrapText="1"/>
    </xf>
    <xf numFmtId="164" fontId="10" fillId="3" borderId="11" xfId="0" applyNumberFormat="1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164" fontId="11" fillId="2" borderId="11" xfId="0" applyNumberFormat="1" applyFont="1" applyFill="1" applyBorder="1" applyAlignment="1">
      <alignment horizontal="right" vertical="center" wrapText="1"/>
    </xf>
    <xf numFmtId="164" fontId="10" fillId="3" borderId="11" xfId="0" applyNumberFormat="1" applyFont="1" applyFill="1" applyBorder="1" applyAlignment="1">
      <alignment horizontal="right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center" wrapText="1"/>
    </xf>
    <xf numFmtId="4" fontId="10" fillId="2" borderId="10" xfId="0" applyNumberFormat="1" applyFont="1" applyFill="1" applyBorder="1" applyAlignment="1">
      <alignment horizontal="center" vertical="center" wrapText="1"/>
    </xf>
    <xf numFmtId="164" fontId="10" fillId="2" borderId="10" xfId="0" applyNumberFormat="1" applyFont="1" applyFill="1" applyBorder="1" applyAlignment="1">
      <alignment horizontal="center" vertical="center" wrapText="1"/>
    </xf>
    <xf numFmtId="164" fontId="10" fillId="2" borderId="11" xfId="0" applyNumberFormat="1" applyFont="1" applyFill="1" applyBorder="1" applyAlignment="1">
      <alignment horizontal="right" vertical="center" wrapText="1"/>
    </xf>
    <xf numFmtId="0" fontId="4" fillId="2" borderId="12" xfId="0" applyFont="1" applyFill="1" applyBorder="1" applyAlignment="1">
      <alignment horizontal="center" vertical="center"/>
    </xf>
    <xf numFmtId="164" fontId="4" fillId="2" borderId="13" xfId="0" applyNumberFormat="1" applyFont="1" applyFill="1" applyBorder="1" applyAlignment="1">
      <alignment horizontal="right" vertical="center"/>
    </xf>
    <xf numFmtId="164" fontId="10" fillId="4" borderId="11" xfId="3" applyNumberFormat="1" applyFont="1" applyFill="1" applyBorder="1" applyAlignment="1">
      <alignment horizontal="right" vertical="center" wrapText="1"/>
    </xf>
    <xf numFmtId="164" fontId="10" fillId="4" borderId="15" xfId="3" applyNumberFormat="1" applyFont="1" applyFill="1" applyBorder="1" applyAlignment="1">
      <alignment horizontal="right" vertical="center" wrapText="1"/>
    </xf>
    <xf numFmtId="0" fontId="14" fillId="2" borderId="16" xfId="6" applyFont="1" applyFill="1" applyBorder="1" applyAlignment="1">
      <alignment horizontal="left" vertical="top" wrapText="1"/>
    </xf>
    <xf numFmtId="0" fontId="14" fillId="2" borderId="17" xfId="6" applyFont="1" applyFill="1" applyBorder="1" applyAlignment="1">
      <alignment horizontal="left" vertical="top" wrapText="1"/>
    </xf>
    <xf numFmtId="0" fontId="7" fillId="2" borderId="19" xfId="6" applyFont="1" applyFill="1" applyBorder="1" applyAlignment="1">
      <alignment horizontal="left" vertical="top" wrapText="1"/>
    </xf>
    <xf numFmtId="0" fontId="7" fillId="2" borderId="20" xfId="6" applyFont="1" applyFill="1" applyBorder="1" applyAlignment="1">
      <alignment horizontal="left" vertical="top" wrapText="1"/>
    </xf>
    <xf numFmtId="0" fontId="7" fillId="2" borderId="21" xfId="6" applyFont="1" applyFill="1" applyBorder="1" applyAlignment="1">
      <alignment horizontal="center" vertical="center" wrapText="1"/>
    </xf>
    <xf numFmtId="0" fontId="16" fillId="2" borderId="10" xfId="5" applyFont="1" applyFill="1" applyBorder="1" applyAlignment="1">
      <alignment horizontal="center" vertical="center" wrapText="1"/>
    </xf>
    <xf numFmtId="0" fontId="17" fillId="5" borderId="10" xfId="5" applyFont="1" applyFill="1" applyBorder="1" applyAlignment="1">
      <alignment horizontal="center" vertical="center" wrapText="1"/>
    </xf>
    <xf numFmtId="0" fontId="17" fillId="5" borderId="10" xfId="5" applyFont="1" applyFill="1" applyBorder="1" applyAlignment="1">
      <alignment horizontal="left" vertical="center" wrapText="1"/>
    </xf>
    <xf numFmtId="0" fontId="18" fillId="5" borderId="10" xfId="6" applyFont="1" applyFill="1" applyBorder="1" applyAlignment="1">
      <alignment horizontal="left" vertical="top" wrapText="1"/>
    </xf>
    <xf numFmtId="165" fontId="17" fillId="5" borderId="10" xfId="5" applyNumberFormat="1" applyFont="1" applyFill="1" applyBorder="1" applyAlignment="1">
      <alignment horizontal="center" vertical="center" wrapText="1"/>
    </xf>
    <xf numFmtId="164" fontId="17" fillId="5" borderId="10" xfId="5" applyNumberFormat="1" applyFont="1" applyFill="1" applyBorder="1" applyAlignment="1">
      <alignment horizontal="center" vertical="center" wrapText="1"/>
    </xf>
    <xf numFmtId="0" fontId="19" fillId="6" borderId="10" xfId="5" applyFont="1" applyFill="1" applyBorder="1" applyAlignment="1">
      <alignment horizontal="center" vertical="center" wrapText="1"/>
    </xf>
    <xf numFmtId="0" fontId="19" fillId="6" borderId="10" xfId="5" applyFont="1" applyFill="1" applyBorder="1" applyAlignment="1">
      <alignment horizontal="left" vertical="center" wrapText="1"/>
    </xf>
    <xf numFmtId="0" fontId="18" fillId="5" borderId="22" xfId="6" applyFont="1" applyFill="1" applyBorder="1" applyAlignment="1">
      <alignment horizontal="left" vertical="top" wrapText="1"/>
    </xf>
    <xf numFmtId="0" fontId="19" fillId="6" borderId="23" xfId="5" applyFont="1" applyFill="1" applyBorder="1" applyAlignment="1">
      <alignment horizontal="center" vertical="center" wrapText="1"/>
    </xf>
    <xf numFmtId="0" fontId="19" fillId="6" borderId="23" xfId="5" applyFont="1" applyFill="1" applyBorder="1" applyAlignment="1">
      <alignment horizontal="left" vertical="center" wrapText="1"/>
    </xf>
    <xf numFmtId="165" fontId="19" fillId="6" borderId="24" xfId="5" applyNumberFormat="1" applyFont="1" applyFill="1" applyBorder="1" applyAlignment="1">
      <alignment horizontal="center" vertical="center" wrapText="1"/>
    </xf>
    <xf numFmtId="164" fontId="19" fillId="6" borderId="24" xfId="5" applyNumberFormat="1" applyFont="1" applyFill="1" applyBorder="1" applyAlignment="1">
      <alignment horizontal="center" vertical="center" wrapText="1"/>
    </xf>
    <xf numFmtId="0" fontId="18" fillId="5" borderId="22" xfId="6" applyFont="1" applyFill="1" applyBorder="1" applyAlignment="1">
      <alignment horizontal="center" vertical="top" wrapText="1"/>
    </xf>
    <xf numFmtId="164" fontId="19" fillId="6" borderId="10" xfId="5" applyNumberFormat="1" applyFont="1" applyFill="1" applyBorder="1" applyAlignment="1">
      <alignment horizontal="center" vertical="center" wrapText="1"/>
    </xf>
    <xf numFmtId="164" fontId="19" fillId="6" borderId="26" xfId="5" applyNumberFormat="1" applyFont="1" applyFill="1" applyBorder="1" applyAlignment="1">
      <alignment horizontal="center" vertical="center" wrapText="1"/>
    </xf>
    <xf numFmtId="0" fontId="21" fillId="0" borderId="27" xfId="0" applyFont="1" applyBorder="1" applyAlignment="1" applyProtection="1">
      <alignment vertical="center"/>
      <protection locked="0"/>
    </xf>
    <xf numFmtId="0" fontId="21" fillId="0" borderId="27" xfId="0" applyFont="1" applyBorder="1" applyAlignment="1" applyProtection="1">
      <alignment horizontal="center" vertical="center"/>
      <protection locked="0"/>
    </xf>
    <xf numFmtId="0" fontId="21" fillId="2" borderId="27" xfId="0" applyFont="1" applyFill="1" applyBorder="1" applyAlignment="1" applyProtection="1">
      <alignment vertical="center"/>
      <protection locked="0"/>
    </xf>
    <xf numFmtId="0" fontId="22" fillId="2" borderId="29" xfId="0" applyFont="1" applyFill="1" applyBorder="1" applyAlignment="1" applyProtection="1">
      <alignment vertical="center"/>
      <protection locked="0"/>
    </xf>
    <xf numFmtId="0" fontId="21" fillId="0" borderId="29" xfId="0" applyFont="1" applyBorder="1" applyAlignment="1" applyProtection="1">
      <alignment horizontal="center" vertical="center"/>
      <protection locked="0"/>
    </xf>
    <xf numFmtId="10" fontId="22" fillId="2" borderId="29" xfId="1" applyNumberFormat="1" applyFont="1" applyFill="1" applyBorder="1" applyAlignment="1" applyProtection="1">
      <alignment vertical="center"/>
      <protection locked="0"/>
    </xf>
    <xf numFmtId="0" fontId="22" fillId="0" borderId="30" xfId="0" applyFont="1" applyBorder="1" applyAlignment="1" applyProtection="1">
      <alignment vertical="center"/>
      <protection locked="0"/>
    </xf>
    <xf numFmtId="0" fontId="21" fillId="2" borderId="31" xfId="0" applyFont="1" applyFill="1" applyBorder="1" applyAlignment="1" applyProtection="1">
      <alignment horizontal="center" vertical="center"/>
      <protection locked="0"/>
    </xf>
    <xf numFmtId="0" fontId="21" fillId="2" borderId="32" xfId="0" applyFont="1" applyFill="1" applyBorder="1" applyAlignment="1" applyProtection="1">
      <alignment horizontal="center" vertical="center"/>
      <protection locked="0"/>
    </xf>
    <xf numFmtId="10" fontId="21" fillId="0" borderId="32" xfId="1" applyNumberFormat="1" applyFont="1" applyBorder="1" applyAlignment="1" applyProtection="1">
      <alignment horizontal="right" vertical="center"/>
    </xf>
    <xf numFmtId="0" fontId="22" fillId="0" borderId="33" xfId="0" applyFont="1" applyBorder="1" applyAlignment="1" applyProtection="1">
      <alignment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22" fillId="0" borderId="34" xfId="0" applyFont="1" applyBorder="1" applyAlignment="1" applyProtection="1">
      <alignment vertical="center"/>
      <protection locked="0"/>
    </xf>
    <xf numFmtId="0" fontId="21" fillId="2" borderId="27" xfId="0" applyFont="1" applyFill="1" applyBorder="1" applyAlignment="1" applyProtection="1">
      <alignment horizontal="center" vertical="center"/>
      <protection locked="0"/>
    </xf>
    <xf numFmtId="0" fontId="22" fillId="0" borderId="29" xfId="0" applyFont="1" applyBorder="1" applyAlignment="1" applyProtection="1">
      <alignment vertical="center"/>
      <protection locked="0"/>
    </xf>
    <xf numFmtId="0" fontId="21" fillId="2" borderId="29" xfId="0" applyFont="1" applyFill="1" applyBorder="1" applyAlignment="1" applyProtection="1">
      <alignment horizontal="center" vertical="center"/>
      <protection locked="0"/>
    </xf>
    <xf numFmtId="0" fontId="21" fillId="0" borderId="31" xfId="0" applyFont="1" applyBorder="1" applyAlignment="1" applyProtection="1">
      <alignment horizontal="center" vertical="center"/>
      <protection locked="0"/>
    </xf>
    <xf numFmtId="0" fontId="21" fillId="0" borderId="32" xfId="0" applyFont="1" applyBorder="1" applyAlignment="1" applyProtection="1">
      <alignment horizontal="center" vertical="center"/>
      <protection locked="0"/>
    </xf>
    <xf numFmtId="10" fontId="22" fillId="0" borderId="29" xfId="1" applyNumberFormat="1" applyFont="1" applyBorder="1" applyAlignment="1" applyProtection="1">
      <alignment vertical="center"/>
    </xf>
    <xf numFmtId="0" fontId="22" fillId="0" borderId="29" xfId="0" applyFont="1" applyBorder="1" applyAlignment="1" applyProtection="1">
      <alignment vertical="center" wrapText="1"/>
      <protection locked="0"/>
    </xf>
    <xf numFmtId="0" fontId="21" fillId="0" borderId="31" xfId="0" applyFont="1" applyBorder="1" applyAlignment="1" applyProtection="1">
      <alignment vertical="center"/>
      <protection locked="0"/>
    </xf>
    <xf numFmtId="0" fontId="21" fillId="0" borderId="0" xfId="0" applyFont="1" applyAlignment="1" applyProtection="1">
      <alignment vertical="center"/>
      <protection locked="0"/>
    </xf>
    <xf numFmtId="10" fontId="21" fillId="0" borderId="34" xfId="1" applyNumberFormat="1" applyFont="1" applyBorder="1" applyAlignment="1" applyProtection="1">
      <alignment horizontal="right" vertical="center"/>
    </xf>
    <xf numFmtId="0" fontId="22" fillId="2" borderId="33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horizontal="center" vertical="center"/>
      <protection locked="0"/>
    </xf>
    <xf numFmtId="0" fontId="22" fillId="2" borderId="0" xfId="0" applyFont="1" applyFill="1" applyAlignment="1" applyProtection="1">
      <alignment vertical="center"/>
      <protection locked="0"/>
    </xf>
    <xf numFmtId="0" fontId="22" fillId="2" borderId="34" xfId="0" applyFont="1" applyFill="1" applyBorder="1" applyAlignment="1" applyProtection="1">
      <alignment vertical="center"/>
      <protection locked="0"/>
    </xf>
    <xf numFmtId="0" fontId="22" fillId="2" borderId="33" xfId="0" applyFont="1" applyFill="1" applyBorder="1" applyAlignment="1" applyProtection="1">
      <alignment horizontal="center" vertical="center"/>
      <protection locked="0"/>
    </xf>
    <xf numFmtId="0" fontId="22" fillId="2" borderId="0" xfId="0" applyFont="1" applyFill="1" applyAlignment="1" applyProtection="1">
      <alignment horizontal="center" vertical="center"/>
      <protection locked="0"/>
    </xf>
    <xf numFmtId="0" fontId="22" fillId="2" borderId="34" xfId="0" applyFont="1" applyFill="1" applyBorder="1" applyAlignment="1" applyProtection="1">
      <alignment horizontal="center" vertical="center"/>
      <protection locked="0"/>
    </xf>
    <xf numFmtId="0" fontId="21" fillId="2" borderId="33" xfId="0" applyFont="1" applyFill="1" applyBorder="1" applyAlignment="1" applyProtection="1">
      <alignment vertical="center"/>
      <protection locked="0"/>
    </xf>
    <xf numFmtId="0" fontId="22" fillId="2" borderId="0" xfId="0" applyFont="1" applyFill="1" applyAlignment="1" applyProtection="1">
      <alignment horizontal="left" vertical="center"/>
      <protection locked="0"/>
    </xf>
    <xf numFmtId="0" fontId="21" fillId="2" borderId="34" xfId="0" applyFont="1" applyFill="1" applyBorder="1" applyAlignment="1" applyProtection="1">
      <alignment vertical="center"/>
      <protection locked="0"/>
    </xf>
    <xf numFmtId="0" fontId="24" fillId="2" borderId="36" xfId="0" applyFont="1" applyFill="1" applyBorder="1" applyProtection="1">
      <protection locked="0"/>
    </xf>
    <xf numFmtId="0" fontId="24" fillId="2" borderId="37" xfId="0" applyFont="1" applyFill="1" applyBorder="1" applyProtection="1">
      <protection locked="0"/>
    </xf>
    <xf numFmtId="0" fontId="24" fillId="2" borderId="37" xfId="0" applyFont="1" applyFill="1" applyBorder="1" applyAlignment="1" applyProtection="1">
      <alignment horizontal="center" vertical="center" wrapText="1"/>
      <protection locked="0"/>
    </xf>
    <xf numFmtId="0" fontId="25" fillId="2" borderId="38" xfId="0" applyFont="1" applyFill="1" applyBorder="1" applyAlignment="1" applyProtection="1">
      <alignment horizontal="center" vertical="center" wrapText="1"/>
      <protection locked="0"/>
    </xf>
    <xf numFmtId="0" fontId="14" fillId="2" borderId="0" xfId="2" applyFont="1" applyFill="1" applyAlignment="1">
      <alignment horizontal="left" vertical="top" wrapText="1"/>
    </xf>
    <xf numFmtId="0" fontId="14" fillId="2" borderId="0" xfId="2" applyFont="1" applyFill="1" applyAlignment="1">
      <alignment horizontal="center" vertical="top" wrapText="1"/>
    </xf>
    <xf numFmtId="0" fontId="7" fillId="2" borderId="0" xfId="2" applyFont="1" applyFill="1" applyAlignment="1">
      <alignment horizontal="left" vertical="top" wrapText="1"/>
    </xf>
    <xf numFmtId="0" fontId="7" fillId="2" borderId="0" xfId="2" applyFont="1" applyFill="1" applyAlignment="1">
      <alignment horizontal="center" vertical="center" wrapText="1"/>
    </xf>
    <xf numFmtId="0" fontId="14" fillId="2" borderId="10" xfId="2" applyFont="1" applyFill="1" applyBorder="1" applyAlignment="1">
      <alignment horizontal="center" vertical="center" wrapText="1"/>
    </xf>
    <xf numFmtId="0" fontId="13" fillId="6" borderId="10" xfId="2" applyFont="1" applyFill="1" applyBorder="1" applyAlignment="1">
      <alignment horizontal="center" vertical="center" wrapText="1"/>
    </xf>
    <xf numFmtId="0" fontId="13" fillId="6" borderId="10" xfId="2" applyFont="1" applyFill="1" applyBorder="1" applyAlignment="1">
      <alignment horizontal="left" vertical="center" wrapText="1"/>
    </xf>
    <xf numFmtId="0" fontId="13" fillId="7" borderId="10" xfId="2" applyFont="1" applyFill="1" applyBorder="1" applyAlignment="1">
      <alignment horizontal="center" vertical="center" wrapText="1"/>
    </xf>
    <xf numFmtId="0" fontId="13" fillId="7" borderId="10" xfId="2" applyFont="1" applyFill="1" applyBorder="1" applyAlignment="1">
      <alignment horizontal="left" vertical="center" wrapText="1"/>
    </xf>
    <xf numFmtId="0" fontId="18" fillId="8" borderId="10" xfId="2" applyFont="1" applyFill="1" applyBorder="1" applyAlignment="1">
      <alignment horizontal="center" vertical="center" wrapText="1"/>
    </xf>
    <xf numFmtId="0" fontId="18" fillId="8" borderId="10" xfId="2" applyFont="1" applyFill="1" applyBorder="1" applyAlignment="1">
      <alignment horizontal="left" vertical="center" wrapText="1"/>
    </xf>
    <xf numFmtId="0" fontId="18" fillId="5" borderId="10" xfId="2" applyFont="1" applyFill="1" applyBorder="1" applyAlignment="1">
      <alignment horizontal="center" vertical="center" wrapText="1"/>
    </xf>
    <xf numFmtId="0" fontId="18" fillId="5" borderId="10" xfId="2" applyFont="1" applyFill="1" applyBorder="1" applyAlignment="1">
      <alignment horizontal="left" vertical="center" wrapText="1"/>
    </xf>
    <xf numFmtId="166" fontId="18" fillId="5" borderId="10" xfId="2" applyNumberFormat="1" applyFont="1" applyFill="1" applyBorder="1" applyAlignment="1">
      <alignment horizontal="center" vertical="center" wrapText="1"/>
    </xf>
    <xf numFmtId="0" fontId="14" fillId="2" borderId="0" xfId="2" applyFont="1" applyFill="1" applyAlignment="1">
      <alignment horizontal="center" vertical="center" wrapText="1"/>
    </xf>
    <xf numFmtId="0" fontId="7" fillId="2" borderId="0" xfId="2" applyFont="1" applyFill="1" applyAlignment="1">
      <alignment horizontal="left" vertical="center" wrapText="1"/>
    </xf>
    <xf numFmtId="4" fontId="27" fillId="2" borderId="10" xfId="0" applyNumberFormat="1" applyFont="1" applyFill="1" applyBorder="1" applyAlignment="1">
      <alignment horizontal="center" vertical="center" wrapText="1"/>
    </xf>
    <xf numFmtId="4" fontId="30" fillId="3" borderId="4" xfId="0" applyNumberFormat="1" applyFont="1" applyFill="1" applyBorder="1" applyAlignment="1">
      <alignment horizontal="center" vertical="center" wrapText="1"/>
    </xf>
    <xf numFmtId="4" fontId="30" fillId="3" borderId="7" xfId="0" applyNumberFormat="1" applyFont="1" applyFill="1" applyBorder="1" applyAlignment="1">
      <alignment horizontal="center" vertical="center" wrapText="1"/>
    </xf>
    <xf numFmtId="4" fontId="27" fillId="2" borderId="0" xfId="0" applyNumberFormat="1" applyFont="1" applyFill="1" applyAlignment="1">
      <alignment horizontal="center" vertical="center"/>
    </xf>
    <xf numFmtId="4" fontId="30" fillId="3" borderId="10" xfId="0" applyNumberFormat="1" applyFont="1" applyFill="1" applyBorder="1" applyAlignment="1">
      <alignment horizontal="center" vertical="center" wrapText="1"/>
    </xf>
    <xf numFmtId="4" fontId="30" fillId="2" borderId="10" xfId="0" applyNumberFormat="1" applyFont="1" applyFill="1" applyBorder="1" applyAlignment="1">
      <alignment horizontal="center" vertical="center" wrapText="1"/>
    </xf>
    <xf numFmtId="0" fontId="11" fillId="9" borderId="10" xfId="0" applyFont="1" applyFill="1" applyBorder="1" applyAlignment="1">
      <alignment horizontal="center" vertical="center" wrapText="1"/>
    </xf>
    <xf numFmtId="0" fontId="11" fillId="9" borderId="10" xfId="0" applyFont="1" applyFill="1" applyBorder="1" applyAlignment="1">
      <alignment horizontal="left" vertical="center" wrapText="1"/>
    </xf>
    <xf numFmtId="164" fontId="11" fillId="9" borderId="10" xfId="0" applyNumberFormat="1" applyFont="1" applyFill="1" applyBorder="1" applyAlignment="1">
      <alignment horizontal="center" vertical="center" wrapText="1"/>
    </xf>
    <xf numFmtId="164" fontId="11" fillId="9" borderId="11" xfId="0" applyNumberFormat="1" applyFont="1" applyFill="1" applyBorder="1" applyAlignment="1">
      <alignment horizontal="center" vertical="center" wrapText="1"/>
    </xf>
    <xf numFmtId="0" fontId="11" fillId="10" borderId="10" xfId="0" applyFont="1" applyFill="1" applyBorder="1" applyAlignment="1">
      <alignment horizontal="center" vertical="center" wrapText="1"/>
    </xf>
    <xf numFmtId="0" fontId="11" fillId="10" borderId="10" xfId="0" applyFont="1" applyFill="1" applyBorder="1" applyAlignment="1">
      <alignment horizontal="left" vertical="center" wrapText="1"/>
    </xf>
    <xf numFmtId="164" fontId="11" fillId="10" borderId="10" xfId="0" applyNumberFormat="1" applyFont="1" applyFill="1" applyBorder="1" applyAlignment="1">
      <alignment horizontal="center" vertical="center" wrapText="1"/>
    </xf>
    <xf numFmtId="164" fontId="11" fillId="10" borderId="11" xfId="0" applyNumberFormat="1" applyFont="1" applyFill="1" applyBorder="1" applyAlignment="1">
      <alignment horizontal="center" vertical="center" wrapText="1"/>
    </xf>
    <xf numFmtId="0" fontId="32" fillId="9" borderId="9" xfId="3" applyFont="1" applyFill="1" applyBorder="1" applyAlignment="1">
      <alignment horizontal="center" vertical="center" wrapText="1"/>
    </xf>
    <xf numFmtId="0" fontId="32" fillId="9" borderId="9" xfId="0" applyFont="1" applyFill="1" applyBorder="1" applyAlignment="1">
      <alignment horizontal="center" vertical="center" wrapText="1"/>
    </xf>
    <xf numFmtId="164" fontId="33" fillId="10" borderId="11" xfId="0" applyNumberFormat="1" applyFont="1" applyFill="1" applyBorder="1" applyAlignment="1">
      <alignment horizontal="center" vertical="center" wrapText="1"/>
    </xf>
    <xf numFmtId="4" fontId="4" fillId="2" borderId="10" xfId="0" applyNumberFormat="1" applyFont="1" applyFill="1" applyBorder="1" applyAlignment="1">
      <alignment horizontal="center" vertical="center" wrapText="1"/>
    </xf>
    <xf numFmtId="4" fontId="4" fillId="10" borderId="10" xfId="0" applyNumberFormat="1" applyFont="1" applyFill="1" applyBorder="1" applyAlignment="1">
      <alignment horizontal="center" vertical="center" wrapText="1"/>
    </xf>
    <xf numFmtId="4" fontId="34" fillId="9" borderId="10" xfId="0" applyNumberFormat="1" applyFont="1" applyFill="1" applyBorder="1" applyAlignment="1">
      <alignment horizontal="center" vertical="center" wrapText="1"/>
    </xf>
    <xf numFmtId="0" fontId="32" fillId="9" borderId="10" xfId="0" applyFont="1" applyFill="1" applyBorder="1" applyAlignment="1">
      <alignment horizontal="center" vertical="center" wrapText="1"/>
    </xf>
    <xf numFmtId="0" fontId="32" fillId="9" borderId="10" xfId="0" applyFont="1" applyFill="1" applyBorder="1" applyAlignment="1">
      <alignment horizontal="left" vertical="center" wrapText="1"/>
    </xf>
    <xf numFmtId="164" fontId="32" fillId="9" borderId="10" xfId="0" applyNumberFormat="1" applyFont="1" applyFill="1" applyBorder="1" applyAlignment="1">
      <alignment horizontal="center" vertical="center" wrapText="1"/>
    </xf>
    <xf numFmtId="164" fontId="32" fillId="9" borderId="11" xfId="0" applyNumberFormat="1" applyFont="1" applyFill="1" applyBorder="1" applyAlignment="1">
      <alignment horizontal="center" vertical="center" wrapText="1"/>
    </xf>
    <xf numFmtId="164" fontId="35" fillId="9" borderId="11" xfId="0" applyNumberFormat="1" applyFont="1" applyFill="1" applyBorder="1" applyAlignment="1">
      <alignment horizontal="center" vertical="center" wrapText="1"/>
    </xf>
    <xf numFmtId="0" fontId="34" fillId="9" borderId="10" xfId="0" applyFont="1" applyFill="1" applyBorder="1" applyAlignment="1">
      <alignment horizontal="center" vertical="center" wrapText="1"/>
    </xf>
    <xf numFmtId="0" fontId="34" fillId="9" borderId="10" xfId="0" applyFont="1" applyFill="1" applyBorder="1" applyAlignment="1">
      <alignment horizontal="left" vertical="center" wrapText="1"/>
    </xf>
    <xf numFmtId="164" fontId="34" fillId="9" borderId="10" xfId="0" applyNumberFormat="1" applyFont="1" applyFill="1" applyBorder="1" applyAlignment="1">
      <alignment horizontal="center" vertical="center" wrapText="1"/>
    </xf>
    <xf numFmtId="164" fontId="34" fillId="9" borderId="11" xfId="0" applyNumberFormat="1" applyFont="1" applyFill="1" applyBorder="1" applyAlignment="1">
      <alignment horizontal="center" vertical="center" wrapText="1"/>
    </xf>
    <xf numFmtId="0" fontId="34" fillId="9" borderId="9" xfId="3" applyFont="1" applyFill="1" applyBorder="1" applyAlignment="1">
      <alignment horizontal="center" vertical="center" wrapText="1"/>
    </xf>
    <xf numFmtId="0" fontId="36" fillId="11" borderId="10" xfId="0" applyFont="1" applyFill="1" applyBorder="1" applyAlignment="1">
      <alignment wrapText="1"/>
    </xf>
    <xf numFmtId="0" fontId="36" fillId="11" borderId="41" xfId="0" applyFont="1" applyFill="1" applyBorder="1" applyAlignment="1">
      <alignment wrapText="1"/>
    </xf>
    <xf numFmtId="164" fontId="10" fillId="4" borderId="42" xfId="3" applyNumberFormat="1" applyFont="1" applyFill="1" applyBorder="1" applyAlignment="1">
      <alignment horizontal="right" vertical="center" wrapText="1"/>
    </xf>
    <xf numFmtId="164" fontId="10" fillId="4" borderId="11" xfId="3" applyNumberFormat="1" applyFont="1" applyFill="1" applyBorder="1" applyAlignment="1">
      <alignment horizontal="center" vertical="center" wrapText="1"/>
    </xf>
    <xf numFmtId="164" fontId="10" fillId="4" borderId="42" xfId="3" applyNumberFormat="1" applyFont="1" applyFill="1" applyBorder="1" applyAlignment="1">
      <alignment horizontal="center" vertical="center" wrapText="1"/>
    </xf>
    <xf numFmtId="164" fontId="30" fillId="3" borderId="10" xfId="0" applyNumberFormat="1" applyFont="1" applyFill="1" applyBorder="1" applyAlignment="1">
      <alignment horizontal="center" vertical="center" wrapText="1"/>
    </xf>
    <xf numFmtId="164" fontId="27" fillId="2" borderId="0" xfId="0" applyNumberFormat="1" applyFont="1" applyFill="1" applyAlignment="1">
      <alignment horizontal="center" vertical="center"/>
    </xf>
    <xf numFmtId="0" fontId="42" fillId="5" borderId="10" xfId="5" applyFont="1" applyFill="1" applyBorder="1" applyAlignment="1">
      <alignment horizontal="center" vertical="center" wrapText="1"/>
    </xf>
    <xf numFmtId="4" fontId="9" fillId="3" borderId="7" xfId="0" applyNumberFormat="1" applyFont="1" applyFill="1" applyBorder="1" applyAlignment="1">
      <alignment horizontal="center" vertical="center" wrapText="1"/>
    </xf>
    <xf numFmtId="164" fontId="9" fillId="3" borderId="7" xfId="0" applyNumberFormat="1" applyFont="1" applyFill="1" applyBorder="1" applyAlignment="1">
      <alignment horizontal="center" vertical="center" wrapText="1"/>
    </xf>
    <xf numFmtId="164" fontId="4" fillId="10" borderId="10" xfId="0" applyNumberFormat="1" applyFont="1" applyFill="1" applyBorder="1" applyAlignment="1">
      <alignment horizontal="center" vertical="center" wrapText="1"/>
    </xf>
    <xf numFmtId="164" fontId="4" fillId="2" borderId="10" xfId="0" applyNumberFormat="1" applyFont="1" applyFill="1" applyBorder="1" applyAlignment="1">
      <alignment horizontal="center" vertical="center" wrapText="1"/>
    </xf>
    <xf numFmtId="4" fontId="9" fillId="3" borderId="10" xfId="0" applyNumberFormat="1" applyFont="1" applyFill="1" applyBorder="1" applyAlignment="1">
      <alignment horizontal="center" vertical="center" wrapText="1"/>
    </xf>
    <xf numFmtId="164" fontId="9" fillId="3" borderId="10" xfId="0" applyNumberFormat="1" applyFont="1" applyFill="1" applyBorder="1" applyAlignment="1">
      <alignment horizontal="center" vertical="center" wrapText="1"/>
    </xf>
    <xf numFmtId="164" fontId="4" fillId="9" borderId="10" xfId="0" applyNumberFormat="1" applyFont="1" applyFill="1" applyBorder="1" applyAlignment="1">
      <alignment horizontal="center" vertical="center" wrapText="1"/>
    </xf>
    <xf numFmtId="4" fontId="18" fillId="5" borderId="10" xfId="2" applyNumberFormat="1" applyFont="1" applyFill="1" applyBorder="1" applyAlignment="1">
      <alignment horizontal="center" vertical="center" wrapText="1"/>
    </xf>
    <xf numFmtId="0" fontId="37" fillId="12" borderId="0" xfId="8" applyFont="1" applyFill="1" applyAlignment="1">
      <alignment horizontal="left" vertical="top" wrapText="1"/>
    </xf>
    <xf numFmtId="164" fontId="39" fillId="2" borderId="10" xfId="0" applyNumberFormat="1" applyFont="1" applyFill="1" applyBorder="1" applyAlignment="1">
      <alignment horizontal="center" vertical="center" wrapText="1"/>
    </xf>
    <xf numFmtId="164" fontId="39" fillId="10" borderId="10" xfId="0" applyNumberFormat="1" applyFont="1" applyFill="1" applyBorder="1" applyAlignment="1">
      <alignment horizontal="center" vertical="center" wrapText="1"/>
    </xf>
    <xf numFmtId="0" fontId="42" fillId="5" borderId="10" xfId="5" applyFont="1" applyFill="1" applyBorder="1" applyAlignment="1">
      <alignment horizontal="left" vertical="center" wrapText="1"/>
    </xf>
    <xf numFmtId="0" fontId="13" fillId="18" borderId="10" xfId="2" applyFont="1" applyFill="1" applyBorder="1" applyAlignment="1">
      <alignment horizontal="center" vertical="center" wrapText="1"/>
    </xf>
    <xf numFmtId="0" fontId="13" fillId="18" borderId="10" xfId="2" applyFont="1" applyFill="1" applyBorder="1" applyAlignment="1">
      <alignment horizontal="left" vertical="center" wrapText="1"/>
    </xf>
    <xf numFmtId="0" fontId="38" fillId="13" borderId="10" xfId="8" applyFont="1" applyFill="1" applyBorder="1" applyAlignment="1">
      <alignment horizontal="left" vertical="center" wrapText="1"/>
    </xf>
    <xf numFmtId="0" fontId="38" fillId="13" borderId="10" xfId="8" applyFont="1" applyFill="1" applyBorder="1" applyAlignment="1">
      <alignment horizontal="center" vertical="center" wrapText="1"/>
    </xf>
    <xf numFmtId="0" fontId="38" fillId="14" borderId="10" xfId="8" applyFont="1" applyFill="1" applyBorder="1" applyAlignment="1">
      <alignment horizontal="left" vertical="center" wrapText="1"/>
    </xf>
    <xf numFmtId="0" fontId="38" fillId="14" borderId="10" xfId="8" applyFont="1" applyFill="1" applyBorder="1" applyAlignment="1">
      <alignment horizontal="center" vertical="center" wrapText="1"/>
    </xf>
    <xf numFmtId="4" fontId="38" fillId="13" borderId="10" xfId="8" applyNumberFormat="1" applyFont="1" applyFill="1" applyBorder="1" applyAlignment="1">
      <alignment horizontal="center" vertical="center" wrapText="1"/>
    </xf>
    <xf numFmtId="44" fontId="38" fillId="13" borderId="10" xfId="7" applyFont="1" applyFill="1" applyBorder="1" applyAlignment="1">
      <alignment horizontal="center" vertical="center" wrapText="1"/>
    </xf>
    <xf numFmtId="4" fontId="38" fillId="17" borderId="10" xfId="8" applyNumberFormat="1" applyFont="1" applyFill="1" applyBorder="1" applyAlignment="1">
      <alignment horizontal="center" vertical="center" wrapText="1"/>
    </xf>
    <xf numFmtId="4" fontId="38" fillId="14" borderId="10" xfId="8" applyNumberFormat="1" applyFont="1" applyFill="1" applyBorder="1" applyAlignment="1">
      <alignment horizontal="center" vertical="center" wrapText="1"/>
    </xf>
    <xf numFmtId="44" fontId="38" fillId="14" borderId="10" xfId="7" applyFont="1" applyFill="1" applyBorder="1" applyAlignment="1">
      <alignment horizontal="center" vertical="center" wrapText="1"/>
    </xf>
    <xf numFmtId="4" fontId="38" fillId="16" borderId="10" xfId="8" applyNumberFormat="1" applyFont="1" applyFill="1" applyBorder="1" applyAlignment="1">
      <alignment horizontal="center" vertical="center" wrapText="1"/>
    </xf>
    <xf numFmtId="4" fontId="41" fillId="15" borderId="10" xfId="8" applyNumberFormat="1" applyFont="1" applyFill="1" applyBorder="1" applyAlignment="1">
      <alignment horizontal="center" vertical="center" wrapText="1"/>
    </xf>
    <xf numFmtId="44" fontId="41" fillId="15" borderId="10" xfId="7" applyFont="1" applyFill="1" applyBorder="1" applyAlignment="1">
      <alignment horizontal="center" vertical="center" wrapText="1"/>
    </xf>
    <xf numFmtId="4" fontId="41" fillId="20" borderId="10" xfId="8" applyNumberFormat="1" applyFont="1" applyFill="1" applyBorder="1" applyAlignment="1">
      <alignment horizontal="center" vertical="center" wrapText="1"/>
    </xf>
    <xf numFmtId="0" fontId="41" fillId="20" borderId="10" xfId="8" applyFont="1" applyFill="1" applyBorder="1" applyAlignment="1">
      <alignment horizontal="center" vertical="center" wrapText="1"/>
    </xf>
    <xf numFmtId="0" fontId="41" fillId="20" borderId="10" xfId="8" applyFont="1" applyFill="1" applyBorder="1" applyAlignment="1">
      <alignment horizontal="left" vertical="center" wrapText="1"/>
    </xf>
    <xf numFmtId="44" fontId="41" fillId="20" borderId="10" xfId="7" applyFont="1" applyFill="1" applyBorder="1" applyAlignment="1">
      <alignment horizontal="center" vertical="center" wrapText="1"/>
    </xf>
    <xf numFmtId="10" fontId="13" fillId="17" borderId="10" xfId="1" applyNumberFormat="1" applyFont="1" applyFill="1" applyBorder="1" applyAlignment="1">
      <alignment horizontal="center" vertical="center"/>
    </xf>
    <xf numFmtId="10" fontId="13" fillId="16" borderId="10" xfId="1" applyNumberFormat="1" applyFont="1" applyFill="1" applyBorder="1" applyAlignment="1">
      <alignment horizontal="center" vertical="center"/>
    </xf>
    <xf numFmtId="10" fontId="13" fillId="20" borderId="10" xfId="1" applyNumberFormat="1" applyFont="1" applyFill="1" applyBorder="1" applyAlignment="1">
      <alignment horizontal="center" vertical="center"/>
    </xf>
    <xf numFmtId="10" fontId="38" fillId="13" borderId="10" xfId="8" applyNumberFormat="1" applyFont="1" applyFill="1" applyBorder="1" applyAlignment="1">
      <alignment horizontal="center" vertical="center" wrapText="1"/>
    </xf>
    <xf numFmtId="4" fontId="38" fillId="19" borderId="10" xfId="8" applyNumberFormat="1" applyFont="1" applyFill="1" applyBorder="1" applyAlignment="1">
      <alignment horizontal="center" vertical="center" wrapText="1"/>
    </xf>
    <xf numFmtId="10" fontId="38" fillId="14" borderId="10" xfId="8" applyNumberFormat="1" applyFont="1" applyFill="1" applyBorder="1" applyAlignment="1">
      <alignment horizontal="center" vertical="center" wrapText="1"/>
    </xf>
    <xf numFmtId="10" fontId="41" fillId="15" borderId="10" xfId="8" applyNumberFormat="1" applyFont="1" applyFill="1" applyBorder="1" applyAlignment="1">
      <alignment horizontal="center" vertical="center" wrapText="1"/>
    </xf>
    <xf numFmtId="167" fontId="19" fillId="6" borderId="24" xfId="5" applyNumberFormat="1" applyFont="1" applyFill="1" applyBorder="1" applyAlignment="1">
      <alignment horizontal="center" vertical="center" wrapText="1"/>
    </xf>
    <xf numFmtId="167" fontId="17" fillId="5" borderId="10" xfId="5" applyNumberFormat="1" applyFont="1" applyFill="1" applyBorder="1" applyAlignment="1">
      <alignment horizontal="center" vertical="center" wrapText="1"/>
    </xf>
    <xf numFmtId="167" fontId="19" fillId="6" borderId="10" xfId="5" applyNumberFormat="1" applyFont="1" applyFill="1" applyBorder="1" applyAlignment="1">
      <alignment horizontal="center" vertical="center" wrapText="1"/>
    </xf>
    <xf numFmtId="167" fontId="19" fillId="6" borderId="26" xfId="5" applyNumberFormat="1" applyFont="1" applyFill="1" applyBorder="1" applyAlignment="1">
      <alignment horizontal="center" vertical="center" wrapText="1"/>
    </xf>
    <xf numFmtId="167" fontId="0" fillId="0" borderId="0" xfId="0" applyNumberFormat="1"/>
    <xf numFmtId="0" fontId="14" fillId="2" borderId="18" xfId="6" applyFont="1" applyFill="1" applyBorder="1" applyAlignment="1">
      <alignment horizontal="center" vertical="center" wrapText="1"/>
    </xf>
    <xf numFmtId="0" fontId="37" fillId="12" borderId="21" xfId="8" applyFont="1" applyFill="1" applyBorder="1" applyAlignment="1">
      <alignment horizontal="center" vertical="center" wrapText="1"/>
    </xf>
    <xf numFmtId="164" fontId="0" fillId="0" borderId="0" xfId="0" applyNumberFormat="1"/>
    <xf numFmtId="0" fontId="13" fillId="2" borderId="0" xfId="2" applyFont="1" applyFill="1" applyAlignment="1">
      <alignment horizontal="center" wrapText="1"/>
    </xf>
    <xf numFmtId="0" fontId="38" fillId="11" borderId="0" xfId="0" applyFont="1" applyFill="1" applyAlignment="1">
      <alignment wrapText="1"/>
    </xf>
    <xf numFmtId="0" fontId="36" fillId="11" borderId="0" xfId="0" applyFont="1" applyFill="1" applyAlignment="1">
      <alignment wrapText="1"/>
    </xf>
    <xf numFmtId="0" fontId="38" fillId="21" borderId="7" xfId="0" applyFont="1" applyFill="1" applyBorder="1" applyAlignment="1">
      <alignment wrapText="1"/>
    </xf>
    <xf numFmtId="0" fontId="38" fillId="21" borderId="46" xfId="0" applyFont="1" applyFill="1" applyBorder="1" applyAlignment="1">
      <alignment wrapText="1"/>
    </xf>
    <xf numFmtId="0" fontId="41" fillId="22" borderId="41" xfId="0" applyFont="1" applyFill="1" applyBorder="1" applyAlignment="1">
      <alignment wrapText="1"/>
    </xf>
    <xf numFmtId="0" fontId="19" fillId="6" borderId="25" xfId="5" applyFont="1" applyFill="1" applyBorder="1" applyAlignment="1">
      <alignment horizontal="left" vertical="center" wrapText="1"/>
    </xf>
    <xf numFmtId="0" fontId="16" fillId="2" borderId="48" xfId="5" applyFont="1" applyFill="1" applyBorder="1" applyAlignment="1">
      <alignment horizontal="center" vertical="center" wrapText="1"/>
    </xf>
    <xf numFmtId="0" fontId="16" fillId="2" borderId="49" xfId="5" applyFont="1" applyFill="1" applyBorder="1" applyAlignment="1">
      <alignment horizontal="center" vertical="center" wrapText="1"/>
    </xf>
    <xf numFmtId="0" fontId="14" fillId="2" borderId="49" xfId="6" applyFont="1" applyFill="1" applyBorder="1" applyAlignment="1">
      <alignment horizontal="left" vertical="top" wrapText="1"/>
    </xf>
    <xf numFmtId="0" fontId="16" fillId="2" borderId="50" xfId="5" applyFont="1" applyFill="1" applyBorder="1" applyAlignment="1">
      <alignment horizontal="center" vertical="center" wrapText="1"/>
    </xf>
    <xf numFmtId="0" fontId="41" fillId="22" borderId="46" xfId="0" applyFont="1" applyFill="1" applyBorder="1" applyAlignment="1">
      <alignment wrapText="1"/>
    </xf>
    <xf numFmtId="0" fontId="36" fillId="11" borderId="46" xfId="0" applyFont="1" applyFill="1" applyBorder="1" applyAlignment="1">
      <alignment wrapText="1"/>
    </xf>
    <xf numFmtId="0" fontId="37" fillId="11" borderId="0" xfId="0" applyFont="1" applyFill="1" applyAlignment="1">
      <alignment wrapText="1"/>
    </xf>
    <xf numFmtId="4" fontId="38" fillId="21" borderId="46" xfId="0" applyNumberFormat="1" applyFont="1" applyFill="1" applyBorder="1" applyAlignment="1">
      <alignment wrapText="1"/>
    </xf>
    <xf numFmtId="0" fontId="16" fillId="2" borderId="52" xfId="5" applyFont="1" applyFill="1" applyBorder="1" applyAlignment="1">
      <alignment horizontal="center" vertical="center" wrapText="1"/>
    </xf>
    <xf numFmtId="0" fontId="16" fillId="2" borderId="53" xfId="5" applyFont="1" applyFill="1" applyBorder="1" applyAlignment="1">
      <alignment horizontal="center" vertical="center" wrapText="1"/>
    </xf>
    <xf numFmtId="0" fontId="14" fillId="2" borderId="53" xfId="6" applyFont="1" applyFill="1" applyBorder="1" applyAlignment="1">
      <alignment horizontal="left" vertical="top" wrapText="1"/>
    </xf>
    <xf numFmtId="0" fontId="16" fillId="2" borderId="54" xfId="5" applyFont="1" applyFill="1" applyBorder="1" applyAlignment="1">
      <alignment horizontal="center" vertical="center" wrapText="1"/>
    </xf>
    <xf numFmtId="0" fontId="17" fillId="5" borderId="55" xfId="5" applyFont="1" applyFill="1" applyBorder="1" applyAlignment="1">
      <alignment horizontal="center" vertical="center" wrapText="1"/>
    </xf>
    <xf numFmtId="0" fontId="17" fillId="5" borderId="55" xfId="5" applyFont="1" applyFill="1" applyBorder="1" applyAlignment="1">
      <alignment horizontal="left" vertical="center" wrapText="1"/>
    </xf>
    <xf numFmtId="165" fontId="17" fillId="5" borderId="55" xfId="5" applyNumberFormat="1" applyFont="1" applyFill="1" applyBorder="1" applyAlignment="1">
      <alignment horizontal="center" vertical="center" wrapText="1"/>
    </xf>
    <xf numFmtId="164" fontId="17" fillId="5" borderId="55" xfId="5" applyNumberFormat="1" applyFont="1" applyFill="1" applyBorder="1" applyAlignment="1">
      <alignment horizontal="center" vertical="center" wrapText="1"/>
    </xf>
    <xf numFmtId="0" fontId="16" fillId="2" borderId="51" xfId="5" applyFont="1" applyFill="1" applyBorder="1" applyAlignment="1">
      <alignment horizontal="center" vertical="center" wrapText="1"/>
    </xf>
    <xf numFmtId="4" fontId="37" fillId="11" borderId="0" xfId="0" applyNumberFormat="1" applyFont="1" applyFill="1" applyAlignment="1">
      <alignment wrapText="1"/>
    </xf>
    <xf numFmtId="0" fontId="19" fillId="6" borderId="0" xfId="5" applyFont="1" applyFill="1" applyAlignment="1">
      <alignment horizontal="left" vertical="center" wrapText="1"/>
    </xf>
    <xf numFmtId="0" fontId="41" fillId="22" borderId="56" xfId="0" applyFont="1" applyFill="1" applyBorder="1" applyAlignment="1">
      <alignment wrapText="1"/>
    </xf>
    <xf numFmtId="168" fontId="49" fillId="0" borderId="0" xfId="0" applyNumberFormat="1" applyFont="1"/>
    <xf numFmtId="0" fontId="50" fillId="24" borderId="60" xfId="0" applyFont="1" applyFill="1" applyBorder="1" applyAlignment="1">
      <alignment horizontal="center"/>
    </xf>
    <xf numFmtId="0" fontId="50" fillId="24" borderId="61" xfId="0" applyFont="1" applyFill="1" applyBorder="1" applyAlignment="1">
      <alignment horizontal="center"/>
    </xf>
    <xf numFmtId="168" fontId="50" fillId="24" borderId="61" xfId="0" applyNumberFormat="1" applyFont="1" applyFill="1" applyBorder="1" applyAlignment="1">
      <alignment horizontal="center"/>
    </xf>
    <xf numFmtId="0" fontId="51" fillId="25" borderId="61" xfId="0" applyFont="1" applyFill="1" applyBorder="1" applyAlignment="1">
      <alignment horizontal="center" vertical="top"/>
    </xf>
    <xf numFmtId="168" fontId="51" fillId="25" borderId="61" xfId="0" applyNumberFormat="1" applyFont="1" applyFill="1" applyBorder="1" applyAlignment="1">
      <alignment horizontal="right" vertical="top"/>
    </xf>
    <xf numFmtId="0" fontId="47" fillId="24" borderId="60" xfId="0" applyFont="1" applyFill="1" applyBorder="1"/>
    <xf numFmtId="0" fontId="51" fillId="0" borderId="0" xfId="0" applyFont="1"/>
    <xf numFmtId="0" fontId="51" fillId="25" borderId="0" xfId="0" applyFont="1" applyFill="1" applyAlignment="1">
      <alignment horizontal="center"/>
    </xf>
    <xf numFmtId="168" fontId="51" fillId="25" borderId="0" xfId="0" applyNumberFormat="1" applyFont="1" applyFill="1" applyAlignment="1">
      <alignment horizontal="center"/>
    </xf>
    <xf numFmtId="0" fontId="52" fillId="22" borderId="56" xfId="0" applyFont="1" applyFill="1" applyBorder="1" applyAlignment="1">
      <alignment wrapText="1"/>
    </xf>
    <xf numFmtId="0" fontId="53" fillId="22" borderId="46" xfId="0" applyFont="1" applyFill="1" applyBorder="1" applyAlignment="1">
      <alignment wrapText="1"/>
    </xf>
    <xf numFmtId="0" fontId="54" fillId="11" borderId="0" xfId="0" applyFont="1" applyFill="1" applyAlignment="1">
      <alignment wrapText="1"/>
    </xf>
    <xf numFmtId="0" fontId="55" fillId="21" borderId="7" xfId="0" applyFont="1" applyFill="1" applyBorder="1" applyAlignment="1">
      <alignment wrapText="1"/>
    </xf>
    <xf numFmtId="0" fontId="55" fillId="21" borderId="46" xfId="0" applyFont="1" applyFill="1" applyBorder="1" applyAlignment="1">
      <alignment wrapText="1"/>
    </xf>
    <xf numFmtId="0" fontId="53" fillId="22" borderId="56" xfId="0" applyFont="1" applyFill="1" applyBorder="1" applyAlignment="1">
      <alignment wrapText="1"/>
    </xf>
    <xf numFmtId="0" fontId="54" fillId="11" borderId="10" xfId="0" applyFont="1" applyFill="1" applyBorder="1" applyAlignment="1">
      <alignment wrapText="1"/>
    </xf>
    <xf numFmtId="0" fontId="54" fillId="11" borderId="41" xfId="0" applyFont="1" applyFill="1" applyBorder="1" applyAlignment="1">
      <alignment wrapText="1"/>
    </xf>
    <xf numFmtId="0" fontId="54" fillId="11" borderId="46" xfId="0" applyFont="1" applyFill="1" applyBorder="1" applyAlignment="1">
      <alignment wrapText="1"/>
    </xf>
    <xf numFmtId="0" fontId="54" fillId="11" borderId="10" xfId="0" applyFont="1" applyFill="1" applyBorder="1" applyAlignment="1">
      <alignment horizontal="center" wrapText="1"/>
    </xf>
    <xf numFmtId="0" fontId="54" fillId="11" borderId="41" xfId="0" applyFont="1" applyFill="1" applyBorder="1" applyAlignment="1">
      <alignment horizontal="center" wrapText="1"/>
    </xf>
    <xf numFmtId="0" fontId="55" fillId="21" borderId="7" xfId="0" applyFont="1" applyFill="1" applyBorder="1" applyAlignment="1">
      <alignment horizontal="center" wrapText="1"/>
    </xf>
    <xf numFmtId="0" fontId="55" fillId="21" borderId="46" xfId="0" applyFont="1" applyFill="1" applyBorder="1" applyAlignment="1">
      <alignment horizontal="center" wrapText="1"/>
    </xf>
    <xf numFmtId="0" fontId="53" fillId="22" borderId="7" xfId="0" applyFont="1" applyFill="1" applyBorder="1" applyAlignment="1">
      <alignment horizontal="center" wrapText="1"/>
    </xf>
    <xf numFmtId="0" fontId="53" fillId="22" borderId="46" xfId="0" applyFont="1" applyFill="1" applyBorder="1" applyAlignment="1">
      <alignment horizontal="center" wrapText="1"/>
    </xf>
    <xf numFmtId="0" fontId="16" fillId="2" borderId="7" xfId="5" applyFont="1" applyFill="1" applyBorder="1" applyAlignment="1">
      <alignment horizontal="center" vertical="center" wrapText="1"/>
    </xf>
    <xf numFmtId="0" fontId="55" fillId="21" borderId="70" xfId="0" applyFont="1" applyFill="1" applyBorder="1" applyAlignment="1">
      <alignment horizontal="center" wrapText="1"/>
    </xf>
    <xf numFmtId="0" fontId="55" fillId="21" borderId="71" xfId="0" applyFont="1" applyFill="1" applyBorder="1" applyAlignment="1">
      <alignment horizontal="center" wrapText="1"/>
    </xf>
    <xf numFmtId="0" fontId="55" fillId="21" borderId="71" xfId="0" applyFont="1" applyFill="1" applyBorder="1" applyAlignment="1">
      <alignment wrapText="1"/>
    </xf>
    <xf numFmtId="167" fontId="19" fillId="6" borderId="69" xfId="5" applyNumberFormat="1" applyFont="1" applyFill="1" applyBorder="1" applyAlignment="1">
      <alignment horizontal="center" vertical="center" wrapText="1"/>
    </xf>
    <xf numFmtId="164" fontId="19" fillId="6" borderId="69" xfId="5" applyNumberFormat="1" applyFont="1" applyFill="1" applyBorder="1" applyAlignment="1">
      <alignment horizontal="center" vertical="center" wrapText="1"/>
    </xf>
    <xf numFmtId="168" fontId="56" fillId="24" borderId="61" xfId="0" applyNumberFormat="1" applyFont="1" applyFill="1" applyBorder="1" applyAlignment="1">
      <alignment horizontal="center"/>
    </xf>
    <xf numFmtId="168" fontId="57" fillId="25" borderId="61" xfId="0" applyNumberFormat="1" applyFont="1" applyFill="1" applyBorder="1" applyAlignment="1">
      <alignment horizontal="left" vertical="top"/>
    </xf>
    <xf numFmtId="168" fontId="58" fillId="25" borderId="61" xfId="0" applyNumberFormat="1" applyFont="1" applyFill="1" applyBorder="1" applyAlignment="1">
      <alignment horizontal="right" vertical="top"/>
    </xf>
    <xf numFmtId="0" fontId="39" fillId="6" borderId="10" xfId="5" applyFont="1" applyFill="1" applyBorder="1" applyAlignment="1">
      <alignment horizontal="left" vertical="center" wrapText="1"/>
    </xf>
    <xf numFmtId="0" fontId="38" fillId="22" borderId="56" xfId="0" applyFont="1" applyFill="1" applyBorder="1" applyAlignment="1">
      <alignment wrapText="1"/>
    </xf>
    <xf numFmtId="0" fontId="34" fillId="2" borderId="10" xfId="5" applyFont="1" applyFill="1" applyBorder="1" applyAlignment="1">
      <alignment horizontal="center" vertical="center" wrapText="1"/>
    </xf>
    <xf numFmtId="0" fontId="39" fillId="5" borderId="10" xfId="5" applyFont="1" applyFill="1" applyBorder="1" applyAlignment="1">
      <alignment horizontal="center" vertical="center" wrapText="1"/>
    </xf>
    <xf numFmtId="0" fontId="39" fillId="5" borderId="10" xfId="5" applyFont="1" applyFill="1" applyBorder="1" applyAlignment="1">
      <alignment horizontal="left" vertical="center" wrapText="1"/>
    </xf>
    <xf numFmtId="167" fontId="39" fillId="5" borderId="10" xfId="5" applyNumberFormat="1" applyFont="1" applyFill="1" applyBorder="1" applyAlignment="1">
      <alignment horizontal="center" vertical="center" wrapText="1"/>
    </xf>
    <xf numFmtId="164" fontId="39" fillId="5" borderId="10" xfId="5" applyNumberFormat="1" applyFont="1" applyFill="1" applyBorder="1" applyAlignment="1">
      <alignment horizontal="center" vertical="center" wrapText="1"/>
    </xf>
    <xf numFmtId="0" fontId="14" fillId="2" borderId="7" xfId="6" applyFont="1" applyFill="1" applyBorder="1" applyAlignment="1">
      <alignment vertical="top" wrapText="1"/>
    </xf>
    <xf numFmtId="164" fontId="9" fillId="3" borderId="78" xfId="0" applyNumberFormat="1" applyFont="1" applyFill="1" applyBorder="1" applyAlignment="1">
      <alignment horizontal="center" vertical="center" wrapText="1"/>
    </xf>
    <xf numFmtId="0" fontId="8" fillId="2" borderId="79" xfId="0" applyFont="1" applyFill="1" applyBorder="1" applyAlignment="1">
      <alignment vertical="center" wrapText="1"/>
    </xf>
    <xf numFmtId="164" fontId="9" fillId="3" borderId="81" xfId="0" applyNumberFormat="1" applyFont="1" applyFill="1" applyBorder="1" applyAlignment="1">
      <alignment horizontal="center" vertical="center" wrapText="1"/>
    </xf>
    <xf numFmtId="0" fontId="19" fillId="6" borderId="0" xfId="5" applyFont="1" applyFill="1" applyAlignment="1">
      <alignment horizontal="center" vertical="center" wrapText="1"/>
    </xf>
    <xf numFmtId="0" fontId="38" fillId="21" borderId="0" xfId="0" applyFont="1" applyFill="1" applyAlignment="1">
      <alignment wrapText="1"/>
    </xf>
    <xf numFmtId="167" fontId="19" fillId="6" borderId="0" xfId="5" applyNumberFormat="1" applyFont="1" applyFill="1" applyAlignment="1">
      <alignment horizontal="center" vertical="center" wrapText="1"/>
    </xf>
    <xf numFmtId="164" fontId="19" fillId="6" borderId="0" xfId="5" applyNumberFormat="1" applyFont="1" applyFill="1" applyAlignment="1">
      <alignment horizontal="center" vertical="center" wrapText="1"/>
    </xf>
    <xf numFmtId="0" fontId="19" fillId="26" borderId="0" xfId="5" applyFont="1" applyFill="1" applyAlignment="1">
      <alignment horizontal="center" vertical="center" wrapText="1"/>
    </xf>
    <xf numFmtId="0" fontId="19" fillId="26" borderId="10" xfId="5" applyFont="1" applyFill="1" applyBorder="1" applyAlignment="1">
      <alignment horizontal="center" vertical="center" wrapText="1"/>
    </xf>
    <xf numFmtId="0" fontId="19" fillId="26" borderId="10" xfId="5" applyFont="1" applyFill="1" applyBorder="1" applyAlignment="1">
      <alignment horizontal="left" vertical="center" wrapText="1"/>
    </xf>
    <xf numFmtId="167" fontId="19" fillId="26" borderId="0" xfId="5" applyNumberFormat="1" applyFont="1" applyFill="1" applyAlignment="1">
      <alignment horizontal="center" vertical="center" wrapText="1"/>
    </xf>
    <xf numFmtId="164" fontId="19" fillId="26" borderId="10" xfId="5" applyNumberFormat="1" applyFont="1" applyFill="1" applyBorder="1" applyAlignment="1">
      <alignment horizontal="center" vertical="center" wrapText="1"/>
    </xf>
    <xf numFmtId="4" fontId="32" fillId="9" borderId="10" xfId="0" applyNumberFormat="1" applyFont="1" applyFill="1" applyBorder="1" applyAlignment="1">
      <alignment horizontal="center" vertical="center" wrapText="1"/>
    </xf>
    <xf numFmtId="0" fontId="53" fillId="26" borderId="56" xfId="0" applyFont="1" applyFill="1" applyBorder="1" applyAlignment="1">
      <alignment wrapText="1"/>
    </xf>
    <xf numFmtId="2" fontId="19" fillId="6" borderId="23" xfId="5" applyNumberFormat="1" applyFont="1" applyFill="1" applyBorder="1" applyAlignment="1">
      <alignment horizontal="center" vertical="center" wrapText="1"/>
    </xf>
    <xf numFmtId="0" fontId="39" fillId="6" borderId="10" xfId="5" applyFont="1" applyFill="1" applyBorder="1" applyAlignment="1">
      <alignment horizontal="center" vertical="center" wrapText="1"/>
    </xf>
    <xf numFmtId="167" fontId="39" fillId="6" borderId="10" xfId="5" applyNumberFormat="1" applyFont="1" applyFill="1" applyBorder="1" applyAlignment="1">
      <alignment horizontal="center" vertical="center" wrapText="1"/>
    </xf>
    <xf numFmtId="164" fontId="39" fillId="6" borderId="10" xfId="5" applyNumberFormat="1" applyFont="1" applyFill="1" applyBorder="1" applyAlignment="1">
      <alignment horizontal="center" vertical="center" wrapText="1"/>
    </xf>
    <xf numFmtId="2" fontId="21" fillId="0" borderId="34" xfId="0" applyNumberFormat="1" applyFont="1" applyBorder="1" applyAlignment="1">
      <alignment horizontal="center" vertical="center"/>
    </xf>
    <xf numFmtId="0" fontId="60" fillId="27" borderId="0" xfId="0" applyFont="1" applyFill="1" applyAlignment="1">
      <alignment horizontal="left" vertical="top" wrapText="1"/>
    </xf>
    <xf numFmtId="0" fontId="60" fillId="27" borderId="10" xfId="0" applyFont="1" applyFill="1" applyBorder="1" applyAlignment="1">
      <alignment horizontal="right" vertical="top" wrapText="1"/>
    </xf>
    <xf numFmtId="0" fontId="60" fillId="27" borderId="10" xfId="0" applyFont="1" applyFill="1" applyBorder="1" applyAlignment="1">
      <alignment horizontal="left" vertical="top" wrapText="1"/>
    </xf>
    <xf numFmtId="0" fontId="60" fillId="27" borderId="10" xfId="0" applyFont="1" applyFill="1" applyBorder="1" applyAlignment="1">
      <alignment horizontal="center" vertical="top" wrapText="1"/>
    </xf>
    <xf numFmtId="0" fontId="61" fillId="28" borderId="10" xfId="0" applyFont="1" applyFill="1" applyBorder="1" applyAlignment="1">
      <alignment horizontal="right" vertical="top" wrapText="1"/>
    </xf>
    <xf numFmtId="0" fontId="61" fillId="28" borderId="10" xfId="0" applyFont="1" applyFill="1" applyBorder="1" applyAlignment="1">
      <alignment horizontal="left" vertical="top" wrapText="1"/>
    </xf>
    <xf numFmtId="0" fontId="61" fillId="28" borderId="10" xfId="0" applyFont="1" applyFill="1" applyBorder="1" applyAlignment="1">
      <alignment horizontal="center" vertical="top" wrapText="1"/>
    </xf>
    <xf numFmtId="0" fontId="61" fillId="28" borderId="9" xfId="0" applyFont="1" applyFill="1" applyBorder="1" applyAlignment="1">
      <alignment horizontal="right" vertical="top" wrapText="1"/>
    </xf>
    <xf numFmtId="0" fontId="61" fillId="28" borderId="11" xfId="0" applyFont="1" applyFill="1" applyBorder="1" applyAlignment="1">
      <alignment horizontal="right" vertical="top" wrapText="1"/>
    </xf>
    <xf numFmtId="0" fontId="61" fillId="28" borderId="14" xfId="0" applyFont="1" applyFill="1" applyBorder="1" applyAlignment="1">
      <alignment horizontal="right" vertical="top" wrapText="1"/>
    </xf>
    <xf numFmtId="0" fontId="61" fillId="28" borderId="83" xfId="0" applyFont="1" applyFill="1" applyBorder="1" applyAlignment="1">
      <alignment horizontal="left" vertical="top" wrapText="1"/>
    </xf>
    <xf numFmtId="0" fontId="61" fillId="28" borderId="83" xfId="0" applyFont="1" applyFill="1" applyBorder="1" applyAlignment="1">
      <alignment horizontal="center" vertical="top" wrapText="1"/>
    </xf>
    <xf numFmtId="0" fontId="61" fillId="28" borderId="83" xfId="0" applyFont="1" applyFill="1" applyBorder="1" applyAlignment="1">
      <alignment horizontal="right" vertical="top" wrapText="1"/>
    </xf>
    <xf numFmtId="0" fontId="61" fillId="28" borderId="15" xfId="0" applyFont="1" applyFill="1" applyBorder="1" applyAlignment="1">
      <alignment horizontal="right" vertical="top" wrapText="1"/>
    </xf>
    <xf numFmtId="0" fontId="60" fillId="27" borderId="6" xfId="0" applyFont="1" applyFill="1" applyBorder="1" applyAlignment="1">
      <alignment horizontal="right" vertical="top" wrapText="1"/>
    </xf>
    <xf numFmtId="0" fontId="60" fillId="27" borderId="7" xfId="0" applyFont="1" applyFill="1" applyBorder="1" applyAlignment="1">
      <alignment horizontal="left" vertical="top" wrapText="1"/>
    </xf>
    <xf numFmtId="0" fontId="60" fillId="27" borderId="7" xfId="0" applyFont="1" applyFill="1" applyBorder="1" applyAlignment="1">
      <alignment horizontal="center" vertical="top" wrapText="1"/>
    </xf>
    <xf numFmtId="0" fontId="60" fillId="27" borderId="7" xfId="0" applyFont="1" applyFill="1" applyBorder="1" applyAlignment="1">
      <alignment horizontal="right" vertical="top" wrapText="1"/>
    </xf>
    <xf numFmtId="0" fontId="60" fillId="27" borderId="8" xfId="0" applyFont="1" applyFill="1" applyBorder="1" applyAlignment="1">
      <alignment horizontal="right" vertical="top" wrapText="1"/>
    </xf>
    <xf numFmtId="0" fontId="60" fillId="27" borderId="16" xfId="0" applyFont="1" applyFill="1" applyBorder="1" applyAlignment="1">
      <alignment horizontal="left" vertical="top" wrapText="1"/>
    </xf>
    <xf numFmtId="0" fontId="60" fillId="27" borderId="82" xfId="0" applyFont="1" applyFill="1" applyBorder="1" applyAlignment="1">
      <alignment horizontal="left" vertical="top" wrapText="1"/>
    </xf>
    <xf numFmtId="0" fontId="60" fillId="27" borderId="12" xfId="0" applyFont="1" applyFill="1" applyBorder="1" applyAlignment="1">
      <alignment horizontal="left" vertical="top" wrapText="1"/>
    </xf>
    <xf numFmtId="0" fontId="61" fillId="29" borderId="10" xfId="0" applyFont="1" applyFill="1" applyBorder="1" applyAlignment="1">
      <alignment horizontal="right" vertical="top" wrapText="1"/>
    </xf>
    <xf numFmtId="0" fontId="61" fillId="29" borderId="10" xfId="0" applyFont="1" applyFill="1" applyBorder="1" applyAlignment="1">
      <alignment horizontal="left" vertical="top" wrapText="1"/>
    </xf>
    <xf numFmtId="0" fontId="61" fillId="29" borderId="10" xfId="0" applyFont="1" applyFill="1" applyBorder="1" applyAlignment="1">
      <alignment horizontal="center" vertical="top" wrapText="1"/>
    </xf>
    <xf numFmtId="4" fontId="61" fillId="29" borderId="10" xfId="0" applyNumberFormat="1" applyFont="1" applyFill="1" applyBorder="1" applyAlignment="1">
      <alignment horizontal="right" vertical="top" wrapText="1"/>
    </xf>
    <xf numFmtId="0" fontId="61" fillId="30" borderId="10" xfId="0" applyFont="1" applyFill="1" applyBorder="1" applyAlignment="1">
      <alignment horizontal="right" vertical="top" wrapText="1"/>
    </xf>
    <xf numFmtId="0" fontId="61" fillId="30" borderId="10" xfId="0" applyFont="1" applyFill="1" applyBorder="1" applyAlignment="1">
      <alignment horizontal="left" vertical="top" wrapText="1"/>
    </xf>
    <xf numFmtId="0" fontId="61" fillId="30" borderId="10" xfId="0" applyFont="1" applyFill="1" applyBorder="1" applyAlignment="1">
      <alignment horizontal="center" vertical="top" wrapText="1"/>
    </xf>
    <xf numFmtId="4" fontId="61" fillId="30" borderId="10" xfId="0" applyNumberFormat="1" applyFont="1" applyFill="1" applyBorder="1" applyAlignment="1">
      <alignment horizontal="right" vertical="top" wrapText="1"/>
    </xf>
    <xf numFmtId="0" fontId="13" fillId="2" borderId="44" xfId="2" applyFont="1" applyFill="1" applyBorder="1" applyAlignment="1">
      <alignment wrapText="1"/>
    </xf>
    <xf numFmtId="0" fontId="60" fillId="27" borderId="0" xfId="0" applyFont="1" applyFill="1" applyAlignment="1">
      <alignment vertical="top" wrapText="1"/>
    </xf>
    <xf numFmtId="0" fontId="61" fillId="27" borderId="0" xfId="0" applyFont="1" applyFill="1" applyAlignment="1">
      <alignment vertical="top" wrapText="1"/>
    </xf>
    <xf numFmtId="0" fontId="60" fillId="27" borderId="40" xfId="0" applyFont="1" applyFill="1" applyBorder="1" applyAlignment="1">
      <alignment wrapText="1"/>
    </xf>
    <xf numFmtId="0" fontId="14" fillId="2" borderId="7" xfId="2" applyFont="1" applyFill="1" applyBorder="1" applyAlignment="1">
      <alignment horizontal="center" vertical="center" wrapText="1"/>
    </xf>
    <xf numFmtId="0" fontId="14" fillId="2" borderId="16" xfId="2" applyFont="1" applyFill="1" applyBorder="1" applyAlignment="1">
      <alignment horizontal="left" vertical="top" wrapText="1"/>
    </xf>
    <xf numFmtId="0" fontId="14" fillId="2" borderId="82" xfId="2" applyFont="1" applyFill="1" applyBorder="1" applyAlignment="1">
      <alignment horizontal="left" vertical="top" wrapText="1"/>
    </xf>
    <xf numFmtId="0" fontId="0" fillId="0" borderId="13" xfId="0" applyBorder="1"/>
    <xf numFmtId="0" fontId="18" fillId="5" borderId="9" xfId="2" applyFont="1" applyFill="1" applyBorder="1" applyAlignment="1">
      <alignment horizontal="center" vertical="center" wrapText="1"/>
    </xf>
    <xf numFmtId="0" fontId="14" fillId="2" borderId="6" xfId="2" applyFont="1" applyFill="1" applyBorder="1" applyAlignment="1">
      <alignment horizontal="center" vertical="center" wrapText="1"/>
    </xf>
    <xf numFmtId="0" fontId="0" fillId="0" borderId="12" xfId="0" applyBorder="1"/>
    <xf numFmtId="0" fontId="13" fillId="2" borderId="0" xfId="2" applyFont="1" applyFill="1" applyAlignment="1">
      <alignment wrapText="1"/>
    </xf>
    <xf numFmtId="0" fontId="61" fillId="30" borderId="14" xfId="0" applyFont="1" applyFill="1" applyBorder="1" applyAlignment="1">
      <alignment horizontal="right" vertical="top" wrapText="1"/>
    </xf>
    <xf numFmtId="0" fontId="61" fillId="30" borderId="83" xfId="0" applyFont="1" applyFill="1" applyBorder="1" applyAlignment="1">
      <alignment horizontal="left" vertical="top" wrapText="1"/>
    </xf>
    <xf numFmtId="0" fontId="61" fillId="30" borderId="83" xfId="0" applyFont="1" applyFill="1" applyBorder="1" applyAlignment="1">
      <alignment horizontal="center" vertical="top" wrapText="1"/>
    </xf>
    <xf numFmtId="0" fontId="61" fillId="30" borderId="83" xfId="0" applyFont="1" applyFill="1" applyBorder="1" applyAlignment="1">
      <alignment horizontal="right" vertical="top" wrapText="1"/>
    </xf>
    <xf numFmtId="4" fontId="61" fillId="30" borderId="83" xfId="0" applyNumberFormat="1" applyFont="1" applyFill="1" applyBorder="1" applyAlignment="1">
      <alignment horizontal="right" vertical="top" wrapText="1"/>
    </xf>
    <xf numFmtId="0" fontId="61" fillId="30" borderId="15" xfId="0" applyFont="1" applyFill="1" applyBorder="1" applyAlignment="1">
      <alignment horizontal="right" vertical="top" wrapText="1"/>
    </xf>
    <xf numFmtId="0" fontId="0" fillId="0" borderId="0" xfId="0" applyAlignment="1">
      <alignment vertical="center"/>
    </xf>
    <xf numFmtId="0" fontId="36" fillId="11" borderId="16" xfId="0" applyFont="1" applyFill="1" applyBorder="1" applyAlignment="1">
      <alignment wrapText="1"/>
    </xf>
    <xf numFmtId="0" fontId="36" fillId="11" borderId="82" xfId="0" applyFont="1" applyFill="1" applyBorder="1" applyAlignment="1">
      <alignment wrapText="1"/>
    </xf>
    <xf numFmtId="0" fontId="40" fillId="0" borderId="17" xfId="0" applyFont="1" applyBorder="1"/>
    <xf numFmtId="0" fontId="37" fillId="11" borderId="12" xfId="0" applyFont="1" applyFill="1" applyBorder="1" applyAlignment="1">
      <alignment wrapText="1"/>
    </xf>
    <xf numFmtId="0" fontId="40" fillId="0" borderId="13" xfId="0" applyFont="1" applyBorder="1"/>
    <xf numFmtId="0" fontId="40" fillId="0" borderId="45" xfId="0" applyFont="1" applyBorder="1"/>
    <xf numFmtId="0" fontId="37" fillId="11" borderId="16" xfId="0" applyFont="1" applyFill="1" applyBorder="1" applyAlignment="1">
      <alignment wrapText="1"/>
    </xf>
    <xf numFmtId="0" fontId="37" fillId="11" borderId="82" xfId="0" applyFont="1" applyFill="1" applyBorder="1" applyAlignment="1">
      <alignment wrapText="1"/>
    </xf>
    <xf numFmtId="0" fontId="14" fillId="2" borderId="82" xfId="2" applyFont="1" applyFill="1" applyBorder="1" applyAlignment="1">
      <alignment horizontal="center" vertical="center" wrapText="1"/>
    </xf>
    <xf numFmtId="0" fontId="36" fillId="11" borderId="26" xfId="0" applyFont="1" applyFill="1" applyBorder="1" applyAlignment="1">
      <alignment horizontal="center" vertical="center" wrapText="1"/>
    </xf>
    <xf numFmtId="0" fontId="36" fillId="11" borderId="85" xfId="0" applyFont="1" applyFill="1" applyBorder="1" applyAlignment="1">
      <alignment horizontal="center" vertical="center" wrapText="1"/>
    </xf>
    <xf numFmtId="0" fontId="36" fillId="11" borderId="86" xfId="0" applyFont="1" applyFill="1" applyBorder="1" applyAlignment="1">
      <alignment horizontal="center" vertical="center" wrapText="1"/>
    </xf>
    <xf numFmtId="0" fontId="40" fillId="0" borderId="20" xfId="0" applyFont="1" applyBorder="1" applyAlignment="1">
      <alignment horizontal="center" vertical="center"/>
    </xf>
    <xf numFmtId="0" fontId="36" fillId="11" borderId="82" xfId="0" applyFont="1" applyFill="1" applyBorder="1" applyAlignment="1">
      <alignment vertical="center" wrapText="1"/>
    </xf>
    <xf numFmtId="0" fontId="36" fillId="11" borderId="82" xfId="0" applyFont="1" applyFill="1" applyBorder="1" applyAlignment="1">
      <alignment horizontal="center" vertical="center" wrapText="1"/>
    </xf>
    <xf numFmtId="0" fontId="37" fillId="11" borderId="26" xfId="0" applyFont="1" applyFill="1" applyBorder="1" applyAlignment="1">
      <alignment horizontal="center" vertical="center" wrapText="1"/>
    </xf>
    <xf numFmtId="0" fontId="37" fillId="11" borderId="26" xfId="0" applyFont="1" applyFill="1" applyBorder="1" applyAlignment="1">
      <alignment wrapText="1"/>
    </xf>
    <xf numFmtId="0" fontId="41" fillId="22" borderId="6" xfId="0" applyFont="1" applyFill="1" applyBorder="1" applyAlignment="1">
      <alignment horizontal="center" vertical="center" wrapText="1"/>
    </xf>
    <xf numFmtId="0" fontId="41" fillId="22" borderId="46" xfId="0" applyFont="1" applyFill="1" applyBorder="1" applyAlignment="1">
      <alignment horizontal="center" vertical="center" wrapText="1"/>
    </xf>
    <xf numFmtId="0" fontId="41" fillId="22" borderId="87" xfId="0" applyFont="1" applyFill="1" applyBorder="1" applyAlignment="1">
      <alignment horizontal="center" vertical="center" wrapText="1"/>
    </xf>
    <xf numFmtId="0" fontId="41" fillId="22" borderId="23" xfId="0" applyFont="1" applyFill="1" applyBorder="1" applyAlignment="1">
      <alignment horizontal="center" vertical="center" wrapText="1"/>
    </xf>
    <xf numFmtId="0" fontId="41" fillId="22" borderId="46" xfId="0" applyFont="1" applyFill="1" applyBorder="1" applyAlignment="1">
      <alignment vertical="center" wrapText="1"/>
    </xf>
    <xf numFmtId="0" fontId="40" fillId="0" borderId="13" xfId="0" applyFont="1" applyBorder="1" applyAlignment="1">
      <alignment vertical="center"/>
    </xf>
    <xf numFmtId="0" fontId="41" fillId="22" borderId="23" xfId="0" applyFont="1" applyFill="1" applyBorder="1" applyAlignment="1">
      <alignment vertical="center" wrapText="1"/>
    </xf>
    <xf numFmtId="0" fontId="37" fillId="11" borderId="82" xfId="0" applyFont="1" applyFill="1" applyBorder="1" applyAlignment="1">
      <alignment vertical="center" wrapText="1"/>
    </xf>
    <xf numFmtId="0" fontId="40" fillId="0" borderId="17" xfId="0" applyFont="1" applyBorder="1" applyAlignment="1">
      <alignment vertical="center"/>
    </xf>
    <xf numFmtId="0" fontId="38" fillId="21" borderId="46" xfId="0" applyFont="1" applyFill="1" applyBorder="1" applyAlignment="1">
      <alignment vertical="center" wrapText="1"/>
    </xf>
    <xf numFmtId="0" fontId="38" fillId="31" borderId="46" xfId="0" applyFont="1" applyFill="1" applyBorder="1" applyAlignment="1">
      <alignment vertical="center" wrapText="1"/>
    </xf>
    <xf numFmtId="0" fontId="41" fillId="32" borderId="46" xfId="0" applyFont="1" applyFill="1" applyBorder="1" applyAlignment="1">
      <alignment vertical="center" wrapText="1"/>
    </xf>
    <xf numFmtId="0" fontId="36" fillId="11" borderId="6" xfId="0" applyFont="1" applyFill="1" applyBorder="1" applyAlignment="1">
      <alignment horizontal="center" vertical="center" wrapText="1"/>
    </xf>
    <xf numFmtId="0" fontId="38" fillId="21" borderId="6" xfId="0" applyFont="1" applyFill="1" applyBorder="1" applyAlignment="1">
      <alignment horizontal="center" vertical="center" wrapText="1"/>
    </xf>
    <xf numFmtId="0" fontId="38" fillId="21" borderId="46" xfId="0" applyFont="1" applyFill="1" applyBorder="1" applyAlignment="1">
      <alignment horizontal="center" vertical="center" wrapText="1"/>
    </xf>
    <xf numFmtId="0" fontId="38" fillId="31" borderId="6" xfId="0" applyFont="1" applyFill="1" applyBorder="1" applyAlignment="1">
      <alignment horizontal="center" vertical="center" wrapText="1"/>
    </xf>
    <xf numFmtId="0" fontId="38" fillId="31" borderId="46" xfId="0" applyFont="1" applyFill="1" applyBorder="1" applyAlignment="1">
      <alignment horizontal="center" vertical="center" wrapText="1"/>
    </xf>
    <xf numFmtId="0" fontId="41" fillId="32" borderId="6" xfId="0" applyFont="1" applyFill="1" applyBorder="1" applyAlignment="1">
      <alignment horizontal="center" vertical="center" wrapText="1"/>
    </xf>
    <xf numFmtId="0" fontId="41" fillId="32" borderId="46" xfId="0" applyFont="1" applyFill="1" applyBorder="1" applyAlignment="1">
      <alignment horizontal="center" vertical="center" wrapText="1"/>
    </xf>
    <xf numFmtId="0" fontId="38" fillId="21" borderId="90" xfId="0" applyFont="1" applyFill="1" applyBorder="1" applyAlignment="1">
      <alignment horizontal="center" vertical="center" wrapText="1"/>
    </xf>
    <xf numFmtId="0" fontId="38" fillId="31" borderId="90" xfId="0" applyFont="1" applyFill="1" applyBorder="1" applyAlignment="1">
      <alignment horizontal="center" vertical="center" wrapText="1"/>
    </xf>
    <xf numFmtId="0" fontId="41" fillId="32" borderId="90" xfId="0" applyFont="1" applyFill="1" applyBorder="1" applyAlignment="1">
      <alignment horizontal="center" vertical="center" wrapText="1"/>
    </xf>
    <xf numFmtId="0" fontId="41" fillId="32" borderId="9" xfId="0" applyFont="1" applyFill="1" applyBorder="1" applyAlignment="1">
      <alignment horizontal="center" vertical="center" wrapText="1"/>
    </xf>
    <xf numFmtId="0" fontId="41" fillId="32" borderId="41" xfId="0" applyFont="1" applyFill="1" applyBorder="1" applyAlignment="1">
      <alignment horizontal="center" vertical="center" wrapText="1"/>
    </xf>
    <xf numFmtId="0" fontId="41" fillId="32" borderId="85" xfId="0" applyFont="1" applyFill="1" applyBorder="1" applyAlignment="1">
      <alignment horizontal="center" vertical="center" wrapText="1"/>
    </xf>
    <xf numFmtId="0" fontId="41" fillId="32" borderId="86" xfId="0" applyFont="1" applyFill="1" applyBorder="1" applyAlignment="1">
      <alignment horizontal="center" vertical="center" wrapText="1"/>
    </xf>
    <xf numFmtId="0" fontId="41" fillId="32" borderId="20" xfId="0" applyFont="1" applyFill="1" applyBorder="1" applyAlignment="1">
      <alignment horizontal="center" vertical="center" wrapText="1"/>
    </xf>
    <xf numFmtId="0" fontId="41" fillId="32" borderId="41" xfId="0" applyFont="1" applyFill="1" applyBorder="1" applyAlignment="1">
      <alignment horizontal="left" vertical="center" wrapText="1"/>
    </xf>
    <xf numFmtId="0" fontId="41" fillId="32" borderId="46" xfId="0" applyFont="1" applyFill="1" applyBorder="1" applyAlignment="1">
      <alignment horizontal="left" vertical="center" wrapText="1"/>
    </xf>
    <xf numFmtId="0" fontId="41" fillId="32" borderId="86" xfId="0" applyFont="1" applyFill="1" applyBorder="1" applyAlignment="1">
      <alignment horizontal="left" vertical="center" wrapText="1"/>
    </xf>
    <xf numFmtId="0" fontId="37" fillId="11" borderId="26" xfId="0" applyFont="1" applyFill="1" applyBorder="1" applyAlignment="1">
      <alignment vertical="center" wrapText="1"/>
    </xf>
    <xf numFmtId="0" fontId="36" fillId="11" borderId="46" xfId="0" applyFont="1" applyFill="1" applyBorder="1" applyAlignment="1">
      <alignment horizontal="center" vertical="center" wrapText="1"/>
    </xf>
    <xf numFmtId="0" fontId="41" fillId="22" borderId="46" xfId="0" applyFont="1" applyFill="1" applyBorder="1" applyAlignment="1">
      <alignment horizontal="left" vertical="center" wrapText="1"/>
    </xf>
    <xf numFmtId="0" fontId="41" fillId="22" borderId="23" xfId="0" applyFont="1" applyFill="1" applyBorder="1" applyAlignment="1">
      <alignment horizontal="left" vertical="center" wrapText="1"/>
    </xf>
    <xf numFmtId="0" fontId="37" fillId="11" borderId="82" xfId="0" applyFont="1" applyFill="1" applyBorder="1" applyAlignment="1">
      <alignment horizontal="left" wrapText="1"/>
    </xf>
    <xf numFmtId="0" fontId="38" fillId="21" borderId="46" xfId="0" applyFont="1" applyFill="1" applyBorder="1" applyAlignment="1">
      <alignment horizontal="left" vertical="center" wrapText="1"/>
    </xf>
    <xf numFmtId="0" fontId="38" fillId="31" borderId="46" xfId="0" applyFont="1" applyFill="1" applyBorder="1" applyAlignment="1">
      <alignment horizontal="left" vertical="center" wrapText="1"/>
    </xf>
    <xf numFmtId="0" fontId="41" fillId="22" borderId="10" xfId="0" applyFont="1" applyFill="1" applyBorder="1" applyAlignment="1">
      <alignment wrapText="1"/>
    </xf>
    <xf numFmtId="4" fontId="41" fillId="22" borderId="10" xfId="0" applyNumberFormat="1" applyFont="1" applyFill="1" applyBorder="1" applyAlignment="1">
      <alignment vertical="center" wrapText="1"/>
    </xf>
    <xf numFmtId="0" fontId="41" fillId="22" borderId="10" xfId="0" applyFont="1" applyFill="1" applyBorder="1" applyAlignment="1">
      <alignment horizontal="center" vertical="center" wrapText="1"/>
    </xf>
    <xf numFmtId="0" fontId="41" fillId="22" borderId="7" xfId="0" applyFont="1" applyFill="1" applyBorder="1" applyAlignment="1">
      <alignment horizontal="center" vertical="center" wrapText="1"/>
    </xf>
    <xf numFmtId="169" fontId="41" fillId="22" borderId="46" xfId="0" applyNumberFormat="1" applyFont="1" applyFill="1" applyBorder="1" applyAlignment="1">
      <alignment horizontal="center" vertical="center" wrapText="1"/>
    </xf>
    <xf numFmtId="0" fontId="41" fillId="22" borderId="41" xfId="0" applyFont="1" applyFill="1" applyBorder="1" applyAlignment="1">
      <alignment horizontal="center" vertical="center" wrapText="1"/>
    </xf>
    <xf numFmtId="169" fontId="38" fillId="21" borderId="46" xfId="0" applyNumberFormat="1" applyFont="1" applyFill="1" applyBorder="1" applyAlignment="1">
      <alignment horizontal="center" vertical="center" wrapText="1"/>
    </xf>
    <xf numFmtId="10" fontId="38" fillId="21" borderId="10" xfId="0" applyNumberFormat="1" applyFont="1" applyFill="1" applyBorder="1" applyAlignment="1">
      <alignment horizontal="center" vertical="center" wrapText="1"/>
    </xf>
    <xf numFmtId="10" fontId="38" fillId="31" borderId="7" xfId="0" applyNumberFormat="1" applyFont="1" applyFill="1" applyBorder="1" applyAlignment="1">
      <alignment horizontal="center" vertical="center" wrapText="1"/>
    </xf>
    <xf numFmtId="10" fontId="41" fillId="32" borderId="7" xfId="0" applyNumberFormat="1" applyFont="1" applyFill="1" applyBorder="1" applyAlignment="1">
      <alignment horizontal="center" vertical="center" wrapText="1"/>
    </xf>
    <xf numFmtId="10" fontId="41" fillId="32" borderId="70" xfId="0" applyNumberFormat="1" applyFont="1" applyFill="1" applyBorder="1" applyAlignment="1">
      <alignment horizontal="center" vertical="center" wrapText="1"/>
    </xf>
    <xf numFmtId="169" fontId="38" fillId="31" borderId="46" xfId="0" applyNumberFormat="1" applyFont="1" applyFill="1" applyBorder="1" applyAlignment="1">
      <alignment horizontal="center" vertical="center" wrapText="1"/>
    </xf>
    <xf numFmtId="169" fontId="41" fillId="32" borderId="46" xfId="0" applyNumberFormat="1" applyFont="1" applyFill="1" applyBorder="1" applyAlignment="1">
      <alignment horizontal="center" vertical="center" wrapText="1"/>
    </xf>
    <xf numFmtId="169" fontId="41" fillId="32" borderId="71" xfId="0" applyNumberFormat="1" applyFont="1" applyFill="1" applyBorder="1" applyAlignment="1">
      <alignment horizontal="center" vertical="center" wrapText="1"/>
    </xf>
    <xf numFmtId="10" fontId="38" fillId="21" borderId="90" xfId="0" applyNumberFormat="1" applyFont="1" applyFill="1" applyBorder="1" applyAlignment="1">
      <alignment horizontal="center" vertical="center" wrapText="1"/>
    </xf>
    <xf numFmtId="10" fontId="38" fillId="31" borderId="90" xfId="0" applyNumberFormat="1" applyFont="1" applyFill="1" applyBorder="1" applyAlignment="1">
      <alignment horizontal="center" vertical="center" wrapText="1"/>
    </xf>
    <xf numFmtId="10" fontId="41" fillId="32" borderId="90" xfId="0" applyNumberFormat="1" applyFont="1" applyFill="1" applyBorder="1" applyAlignment="1">
      <alignment horizontal="center" vertical="center" wrapText="1"/>
    </xf>
    <xf numFmtId="2" fontId="18" fillId="5" borderId="10" xfId="2" applyNumberFormat="1" applyFont="1" applyFill="1" applyBorder="1" applyAlignment="1">
      <alignment horizontal="center" vertical="center" wrapText="1"/>
    </xf>
    <xf numFmtId="169" fontId="38" fillId="21" borderId="10" xfId="0" applyNumberFormat="1" applyFont="1" applyFill="1" applyBorder="1" applyAlignment="1">
      <alignment horizontal="center" vertical="center" wrapText="1"/>
    </xf>
    <xf numFmtId="169" fontId="41" fillId="32" borderId="7" xfId="0" applyNumberFormat="1" applyFont="1" applyFill="1" applyBorder="1" applyAlignment="1">
      <alignment horizontal="center" vertical="center" wrapText="1"/>
    </xf>
    <xf numFmtId="169" fontId="41" fillId="32" borderId="70" xfId="0" applyNumberFormat="1" applyFont="1" applyFill="1" applyBorder="1" applyAlignment="1">
      <alignment horizontal="center" vertical="center" wrapText="1"/>
    </xf>
    <xf numFmtId="0" fontId="62" fillId="29" borderId="9" xfId="0" applyFont="1" applyFill="1" applyBorder="1" applyAlignment="1">
      <alignment horizontal="center" vertical="center" wrapText="1"/>
    </xf>
    <xf numFmtId="0" fontId="62" fillId="29" borderId="10" xfId="0" applyFont="1" applyFill="1" applyBorder="1" applyAlignment="1">
      <alignment horizontal="center" vertical="center" wrapText="1"/>
    </xf>
    <xf numFmtId="0" fontId="62" fillId="29" borderId="10" xfId="0" applyFont="1" applyFill="1" applyBorder="1" applyAlignment="1">
      <alignment horizontal="left" vertical="center" wrapText="1"/>
    </xf>
    <xf numFmtId="169" fontId="62" fillId="29" borderId="10" xfId="0" applyNumberFormat="1" applyFont="1" applyFill="1" applyBorder="1" applyAlignment="1">
      <alignment horizontal="center" vertical="center" wrapText="1"/>
    </xf>
    <xf numFmtId="0" fontId="62" fillId="30" borderId="9" xfId="0" applyFont="1" applyFill="1" applyBorder="1" applyAlignment="1">
      <alignment horizontal="center" vertical="center" wrapText="1"/>
    </xf>
    <xf numFmtId="0" fontId="62" fillId="30" borderId="10" xfId="0" applyFont="1" applyFill="1" applyBorder="1" applyAlignment="1">
      <alignment horizontal="center" vertical="center" wrapText="1"/>
    </xf>
    <xf numFmtId="0" fontId="62" fillId="30" borderId="10" xfId="0" applyFont="1" applyFill="1" applyBorder="1" applyAlignment="1">
      <alignment horizontal="left" vertical="center" wrapText="1"/>
    </xf>
    <xf numFmtId="169" fontId="62" fillId="30" borderId="10" xfId="0" applyNumberFormat="1" applyFont="1" applyFill="1" applyBorder="1" applyAlignment="1">
      <alignment horizontal="center" vertical="center" wrapText="1"/>
    </xf>
    <xf numFmtId="0" fontId="62" fillId="30" borderId="14" xfId="0" applyFont="1" applyFill="1" applyBorder="1" applyAlignment="1">
      <alignment horizontal="center" vertical="center" wrapText="1"/>
    </xf>
    <xf numFmtId="0" fontId="62" fillId="30" borderId="83" xfId="0" applyFont="1" applyFill="1" applyBorder="1" applyAlignment="1">
      <alignment horizontal="center" vertical="center" wrapText="1"/>
    </xf>
    <xf numFmtId="0" fontId="62" fillId="30" borderId="83" xfId="0" applyFont="1" applyFill="1" applyBorder="1" applyAlignment="1">
      <alignment horizontal="left" vertical="center" wrapText="1"/>
    </xf>
    <xf numFmtId="169" fontId="62" fillId="30" borderId="69" xfId="0" applyNumberFormat="1" applyFont="1" applyFill="1" applyBorder="1" applyAlignment="1">
      <alignment horizontal="center" vertical="center" wrapText="1"/>
    </xf>
    <xf numFmtId="10" fontId="38" fillId="21" borderId="93" xfId="0" applyNumberFormat="1" applyFont="1" applyFill="1" applyBorder="1" applyAlignment="1">
      <alignment horizontal="center" vertical="center" wrapText="1"/>
    </xf>
    <xf numFmtId="10" fontId="41" fillId="32" borderId="94" xfId="0" applyNumberFormat="1" applyFont="1" applyFill="1" applyBorder="1" applyAlignment="1">
      <alignment horizontal="center" vertical="center" wrapText="1"/>
    </xf>
    <xf numFmtId="10" fontId="41" fillId="32" borderId="95" xfId="0" applyNumberFormat="1" applyFont="1" applyFill="1" applyBorder="1" applyAlignment="1">
      <alignment horizontal="center" vertical="center" wrapText="1"/>
    </xf>
    <xf numFmtId="0" fontId="10" fillId="4" borderId="9" xfId="3" applyFont="1" applyFill="1" applyBorder="1" applyAlignment="1">
      <alignment horizontal="right" vertical="center" wrapText="1"/>
    </xf>
    <xf numFmtId="0" fontId="10" fillId="4" borderId="14" xfId="3" applyFont="1" applyFill="1" applyBorder="1" applyAlignment="1">
      <alignment horizontal="right" vertical="center" wrapText="1"/>
    </xf>
    <xf numFmtId="0" fontId="13" fillId="2" borderId="0" xfId="2" applyFont="1" applyFill="1" applyAlignment="1">
      <alignment horizontal="center" wrapText="1"/>
    </xf>
    <xf numFmtId="0" fontId="10" fillId="3" borderId="9" xfId="3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2" xfId="6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43" fillId="2" borderId="1" xfId="6" applyFont="1" applyFill="1" applyBorder="1" applyAlignment="1">
      <alignment horizontal="center" vertical="center" wrapText="1"/>
    </xf>
    <xf numFmtId="0" fontId="43" fillId="2" borderId="39" xfId="6" applyFont="1" applyFill="1" applyBorder="1" applyAlignment="1">
      <alignment horizontal="center" vertical="center" wrapText="1"/>
    </xf>
    <xf numFmtId="0" fontId="6" fillId="2" borderId="77" xfId="6" applyFont="1" applyFill="1" applyBorder="1" applyAlignment="1">
      <alignment horizontal="left" vertical="center" wrapText="1"/>
    </xf>
    <xf numFmtId="0" fontId="6" fillId="2" borderId="80" xfId="6" applyFont="1" applyFill="1" applyBorder="1" applyAlignment="1">
      <alignment horizontal="left" vertical="center" wrapText="1"/>
    </xf>
    <xf numFmtId="0" fontId="37" fillId="11" borderId="0" xfId="0" applyFont="1" applyFill="1" applyAlignment="1">
      <alignment wrapText="1"/>
    </xf>
    <xf numFmtId="0" fontId="36" fillId="11" borderId="24" xfId="0" applyFont="1" applyFill="1" applyBorder="1" applyAlignment="1">
      <alignment wrapText="1"/>
    </xf>
    <xf numFmtId="0" fontId="36" fillId="11" borderId="7" xfId="0" applyFont="1" applyFill="1" applyBorder="1" applyAlignment="1">
      <alignment wrapText="1"/>
    </xf>
    <xf numFmtId="0" fontId="36" fillId="11" borderId="47" xfId="0" applyFont="1" applyFill="1" applyBorder="1" applyAlignment="1">
      <alignment wrapText="1"/>
    </xf>
    <xf numFmtId="0" fontId="36" fillId="11" borderId="41" xfId="0" applyFont="1" applyFill="1" applyBorder="1" applyAlignment="1">
      <alignment wrapText="1"/>
    </xf>
    <xf numFmtId="0" fontId="36" fillId="11" borderId="25" xfId="0" applyFont="1" applyFill="1" applyBorder="1" applyAlignment="1">
      <alignment wrapText="1"/>
    </xf>
    <xf numFmtId="0" fontId="14" fillId="2" borderId="18" xfId="6" applyFont="1" applyFill="1" applyBorder="1" applyAlignment="1">
      <alignment horizontal="center" vertical="top" wrapText="1"/>
    </xf>
    <xf numFmtId="0" fontId="14" fillId="2" borderId="16" xfId="6" applyFont="1" applyFill="1" applyBorder="1" applyAlignment="1">
      <alignment horizontal="center" vertical="top" wrapText="1"/>
    </xf>
    <xf numFmtId="0" fontId="14" fillId="2" borderId="45" xfId="6" applyFont="1" applyFill="1" applyBorder="1" applyAlignment="1">
      <alignment horizontal="center" vertical="center" wrapText="1"/>
    </xf>
    <xf numFmtId="0" fontId="14" fillId="2" borderId="2" xfId="6" applyFont="1" applyFill="1" applyBorder="1" applyAlignment="1">
      <alignment horizontal="center" vertical="center" wrapText="1"/>
    </xf>
    <xf numFmtId="0" fontId="14" fillId="2" borderId="18" xfId="6" applyFont="1" applyFill="1" applyBorder="1" applyAlignment="1">
      <alignment horizontal="center" vertical="center" wrapText="1"/>
    </xf>
    <xf numFmtId="0" fontId="15" fillId="2" borderId="21" xfId="6" applyFont="1" applyFill="1" applyBorder="1" applyAlignment="1">
      <alignment horizontal="center" vertical="center" wrapText="1"/>
    </xf>
    <xf numFmtId="0" fontId="15" fillId="2" borderId="19" xfId="6" applyFont="1" applyFill="1" applyBorder="1" applyAlignment="1">
      <alignment horizontal="center" vertical="center" wrapText="1"/>
    </xf>
    <xf numFmtId="0" fontId="7" fillId="2" borderId="21" xfId="6" applyFont="1" applyFill="1" applyBorder="1" applyAlignment="1">
      <alignment horizontal="center" vertical="center" wrapText="1"/>
    </xf>
    <xf numFmtId="0" fontId="43" fillId="2" borderId="45" xfId="6" applyFont="1" applyFill="1" applyBorder="1" applyAlignment="1">
      <alignment horizontal="center" vertical="center" wrapText="1"/>
    </xf>
    <xf numFmtId="0" fontId="10" fillId="4" borderId="43" xfId="3" applyFont="1" applyFill="1" applyBorder="1" applyAlignment="1">
      <alignment horizontal="right" vertical="center" wrapText="1"/>
    </xf>
    <xf numFmtId="0" fontId="54" fillId="11" borderId="0" xfId="0" applyFont="1" applyFill="1" applyAlignment="1">
      <alignment wrapText="1"/>
    </xf>
    <xf numFmtId="0" fontId="53" fillId="22" borderId="47" xfId="0" applyFont="1" applyFill="1" applyBorder="1" applyAlignment="1">
      <alignment wrapText="1"/>
    </xf>
    <xf numFmtId="0" fontId="53" fillId="22" borderId="41" xfId="0" applyFont="1" applyFill="1" applyBorder="1" applyAlignment="1">
      <alignment wrapText="1"/>
    </xf>
    <xf numFmtId="0" fontId="55" fillId="21" borderId="47" xfId="0" applyFont="1" applyFill="1" applyBorder="1" applyAlignment="1">
      <alignment wrapText="1"/>
    </xf>
    <xf numFmtId="0" fontId="55" fillId="21" borderId="41" xfId="0" applyFont="1" applyFill="1" applyBorder="1" applyAlignment="1">
      <alignment wrapText="1"/>
    </xf>
    <xf numFmtId="0" fontId="55" fillId="21" borderId="72" xfId="0" applyFont="1" applyFill="1" applyBorder="1" applyAlignment="1">
      <alignment wrapText="1"/>
    </xf>
    <xf numFmtId="0" fontId="55" fillId="21" borderId="73" xfId="0" applyFont="1" applyFill="1" applyBorder="1" applyAlignment="1">
      <alignment wrapText="1"/>
    </xf>
    <xf numFmtId="0" fontId="54" fillId="11" borderId="47" xfId="0" applyFont="1" applyFill="1" applyBorder="1" applyAlignment="1">
      <alignment horizontal="center" wrapText="1"/>
    </xf>
    <xf numFmtId="0" fontId="54" fillId="11" borderId="41" xfId="0" applyFont="1" applyFill="1" applyBorder="1" applyAlignment="1">
      <alignment horizontal="center" wrapText="1"/>
    </xf>
    <xf numFmtId="0" fontId="54" fillId="11" borderId="47" xfId="0" applyFont="1" applyFill="1" applyBorder="1" applyAlignment="1">
      <alignment wrapText="1"/>
    </xf>
    <xf numFmtId="0" fontId="54" fillId="11" borderId="41" xfId="0" applyFont="1" applyFill="1" applyBorder="1" applyAlignment="1">
      <alignment wrapText="1"/>
    </xf>
    <xf numFmtId="0" fontId="54" fillId="11" borderId="24" xfId="0" applyFont="1" applyFill="1" applyBorder="1" applyAlignment="1">
      <alignment wrapText="1"/>
    </xf>
    <xf numFmtId="0" fontId="54" fillId="11" borderId="7" xfId="0" applyFont="1" applyFill="1" applyBorder="1" applyAlignment="1">
      <alignment wrapText="1"/>
    </xf>
    <xf numFmtId="0" fontId="38" fillId="21" borderId="47" xfId="0" applyFont="1" applyFill="1" applyBorder="1" applyAlignment="1">
      <alignment wrapText="1"/>
    </xf>
    <xf numFmtId="0" fontId="38" fillId="21" borderId="41" xfId="0" applyFont="1" applyFill="1" applyBorder="1" applyAlignment="1">
      <alignment wrapText="1"/>
    </xf>
    <xf numFmtId="0" fontId="41" fillId="22" borderId="47" xfId="0" applyFont="1" applyFill="1" applyBorder="1" applyAlignment="1">
      <alignment wrapText="1"/>
    </xf>
    <xf numFmtId="0" fontId="41" fillId="22" borderId="41" xfId="0" applyFont="1" applyFill="1" applyBorder="1" applyAlignment="1">
      <alignment wrapText="1"/>
    </xf>
    <xf numFmtId="0" fontId="7" fillId="2" borderId="65" xfId="6" applyFont="1" applyFill="1" applyBorder="1" applyAlignment="1">
      <alignment horizontal="center" vertical="top" wrapText="1"/>
    </xf>
    <xf numFmtId="0" fontId="7" fillId="2" borderId="66" xfId="6" applyFont="1" applyFill="1" applyBorder="1" applyAlignment="1">
      <alignment horizontal="center" vertical="top" wrapText="1"/>
    </xf>
    <xf numFmtId="0" fontId="7" fillId="2" borderId="68" xfId="6" applyFont="1" applyFill="1" applyBorder="1" applyAlignment="1">
      <alignment horizontal="center" vertical="top" wrapText="1"/>
    </xf>
    <xf numFmtId="0" fontId="14" fillId="2" borderId="12" xfId="6" applyFont="1" applyFill="1" applyBorder="1" applyAlignment="1">
      <alignment horizontal="center" vertical="top" wrapText="1"/>
    </xf>
    <xf numFmtId="0" fontId="14" fillId="2" borderId="0" xfId="6" applyFont="1" applyFill="1" applyAlignment="1">
      <alignment horizontal="center" vertical="top" wrapText="1"/>
    </xf>
    <xf numFmtId="0" fontId="14" fillId="2" borderId="67" xfId="6" applyFont="1" applyFill="1" applyBorder="1" applyAlignment="1">
      <alignment horizontal="center" vertical="top" wrapText="1"/>
    </xf>
    <xf numFmtId="0" fontId="31" fillId="2" borderId="1" xfId="0" applyFont="1" applyFill="1" applyBorder="1" applyAlignment="1">
      <alignment horizontal="center" vertical="center" wrapText="1"/>
    </xf>
    <xf numFmtId="0" fontId="28" fillId="2" borderId="2" xfId="6" applyFont="1" applyFill="1" applyBorder="1" applyAlignment="1">
      <alignment horizontal="center" vertical="center" wrapText="1"/>
    </xf>
    <xf numFmtId="0" fontId="14" fillId="2" borderId="96" xfId="6" applyFont="1" applyFill="1" applyBorder="1" applyAlignment="1">
      <alignment horizontal="center" vertical="top" wrapText="1"/>
    </xf>
    <xf numFmtId="0" fontId="14" fillId="2" borderId="56" xfId="6" applyFont="1" applyFill="1" applyBorder="1" applyAlignment="1">
      <alignment horizontal="center" vertical="top" wrapText="1"/>
    </xf>
    <xf numFmtId="0" fontId="14" fillId="2" borderId="97" xfId="6" applyFont="1" applyFill="1" applyBorder="1" applyAlignment="1">
      <alignment horizontal="center" vertical="top" wrapText="1"/>
    </xf>
    <xf numFmtId="0" fontId="38" fillId="22" borderId="47" xfId="0" applyFont="1" applyFill="1" applyBorder="1" applyAlignment="1">
      <alignment wrapText="1"/>
    </xf>
    <xf numFmtId="0" fontId="38" fillId="22" borderId="41" xfId="0" applyFont="1" applyFill="1" applyBorder="1" applyAlignment="1">
      <alignment wrapText="1"/>
    </xf>
    <xf numFmtId="0" fontId="21" fillId="2" borderId="29" xfId="0" applyFont="1" applyFill="1" applyBorder="1" applyAlignment="1" applyProtection="1">
      <alignment horizontal="center" vertical="center" wrapText="1"/>
      <protection locked="0"/>
    </xf>
    <xf numFmtId="0" fontId="20" fillId="0" borderId="27" xfId="0" applyFont="1" applyBorder="1" applyAlignment="1" applyProtection="1">
      <alignment horizontal="center" vertical="center" wrapText="1"/>
      <protection locked="0"/>
    </xf>
    <xf numFmtId="0" fontId="22" fillId="2" borderId="35" xfId="0" applyFont="1" applyFill="1" applyBorder="1" applyAlignment="1" applyProtection="1">
      <alignment horizontal="center" vertical="center"/>
      <protection locked="0"/>
    </xf>
    <xf numFmtId="0" fontId="22" fillId="0" borderId="33" xfId="0" applyFont="1" applyBorder="1" applyAlignment="1" applyProtection="1">
      <alignment horizontal="center" vertical="center"/>
      <protection locked="0"/>
    </xf>
    <xf numFmtId="0" fontId="14" fillId="2" borderId="10" xfId="2" applyFont="1" applyFill="1" applyBorder="1" applyAlignment="1">
      <alignment horizontal="center" vertical="center" wrapText="1"/>
    </xf>
    <xf numFmtId="0" fontId="14" fillId="2" borderId="0" xfId="2" applyFont="1" applyFill="1" applyAlignment="1">
      <alignment horizontal="center" vertical="top" wrapText="1"/>
    </xf>
    <xf numFmtId="0" fontId="14" fillId="2" borderId="0" xfId="2" applyFont="1" applyFill="1" applyAlignment="1">
      <alignment horizontal="left" vertical="top" wrapText="1"/>
    </xf>
    <xf numFmtId="0" fontId="7" fillId="2" borderId="0" xfId="2" applyFont="1" applyFill="1" applyAlignment="1">
      <alignment horizontal="center" vertical="center" wrapText="1"/>
    </xf>
    <xf numFmtId="0" fontId="7" fillId="2" borderId="0" xfId="2" applyFont="1" applyFill="1" applyAlignment="1">
      <alignment horizontal="left" vertical="top" wrapText="1"/>
    </xf>
    <xf numFmtId="0" fontId="14" fillId="2" borderId="39" xfId="2" applyFont="1" applyFill="1" applyBorder="1" applyAlignment="1">
      <alignment horizontal="center" vertical="center" wrapText="1"/>
    </xf>
    <xf numFmtId="0" fontId="14" fillId="2" borderId="39" xfId="2" applyFont="1" applyFill="1" applyBorder="1" applyAlignment="1">
      <alignment horizontal="center" wrapText="1"/>
    </xf>
    <xf numFmtId="0" fontId="13" fillId="2" borderId="44" xfId="2" applyFont="1" applyFill="1" applyBorder="1" applyAlignment="1">
      <alignment horizontal="center" wrapText="1"/>
    </xf>
    <xf numFmtId="0" fontId="14" fillId="2" borderId="0" xfId="2" applyFont="1" applyFill="1" applyAlignment="1">
      <alignment horizontal="center" vertical="center" wrapText="1"/>
    </xf>
    <xf numFmtId="0" fontId="7" fillId="2" borderId="0" xfId="2" applyFont="1" applyFill="1" applyAlignment="1">
      <alignment horizontal="left" vertical="center" wrapText="1"/>
    </xf>
    <xf numFmtId="0" fontId="60" fillId="27" borderId="0" xfId="0" applyFont="1" applyFill="1" applyAlignment="1">
      <alignment horizontal="center" vertical="top" wrapText="1"/>
    </xf>
    <xf numFmtId="0" fontId="60" fillId="27" borderId="40" xfId="0" applyFont="1" applyFill="1" applyBorder="1" applyAlignment="1">
      <alignment horizontal="center" wrapText="1"/>
    </xf>
    <xf numFmtId="0" fontId="60" fillId="27" borderId="82" xfId="0" applyFont="1" applyFill="1" applyBorder="1" applyAlignment="1">
      <alignment horizontal="left" vertical="top" wrapText="1"/>
    </xf>
    <xf numFmtId="0" fontId="60" fillId="27" borderId="17" xfId="0" applyFont="1" applyFill="1" applyBorder="1" applyAlignment="1">
      <alignment horizontal="left" vertical="top" wrapText="1"/>
    </xf>
    <xf numFmtId="0" fontId="60" fillId="27" borderId="0" xfId="0" applyFont="1" applyFill="1" applyAlignment="1">
      <alignment horizontal="left" vertical="top" wrapText="1"/>
    </xf>
    <xf numFmtId="0" fontId="60" fillId="27" borderId="13" xfId="0" applyFont="1" applyFill="1" applyBorder="1" applyAlignment="1">
      <alignment horizontal="left" vertical="top" wrapText="1"/>
    </xf>
    <xf numFmtId="0" fontId="60" fillId="27" borderId="1" xfId="0" applyFont="1" applyFill="1" applyBorder="1" applyAlignment="1">
      <alignment horizontal="center" wrapText="1"/>
    </xf>
    <xf numFmtId="0" fontId="60" fillId="27" borderId="39" xfId="0" applyFont="1" applyFill="1" applyBorder="1" applyAlignment="1">
      <alignment horizontal="center" wrapText="1"/>
    </xf>
    <xf numFmtId="0" fontId="60" fillId="27" borderId="45" xfId="0" applyFont="1" applyFill="1" applyBorder="1" applyAlignment="1">
      <alignment horizontal="center" wrapText="1"/>
    </xf>
    <xf numFmtId="0" fontId="45" fillId="25" borderId="57" xfId="0" applyFont="1" applyFill="1" applyBorder="1" applyAlignment="1">
      <alignment horizontal="center"/>
    </xf>
    <xf numFmtId="0" fontId="45" fillId="25" borderId="58" xfId="0" applyFont="1" applyFill="1" applyBorder="1" applyAlignment="1">
      <alignment horizontal="center"/>
    </xf>
    <xf numFmtId="0" fontId="45" fillId="25" borderId="59" xfId="0" applyFont="1" applyFill="1" applyBorder="1" applyAlignment="1">
      <alignment horizontal="center"/>
    </xf>
    <xf numFmtId="0" fontId="48" fillId="23" borderId="74" xfId="0" applyFont="1" applyFill="1" applyBorder="1" applyAlignment="1">
      <alignment horizontal="left" vertical="center" wrapText="1"/>
    </xf>
    <xf numFmtId="0" fontId="48" fillId="23" borderId="75" xfId="0" applyFont="1" applyFill="1" applyBorder="1" applyAlignment="1">
      <alignment horizontal="left" vertical="center" wrapText="1"/>
    </xf>
    <xf numFmtId="0" fontId="48" fillId="23" borderId="76" xfId="0" applyFont="1" applyFill="1" applyBorder="1" applyAlignment="1">
      <alignment horizontal="left" vertical="center" wrapText="1"/>
    </xf>
    <xf numFmtId="0" fontId="45" fillId="24" borderId="63" xfId="0" applyFont="1" applyFill="1" applyBorder="1" applyAlignment="1">
      <alignment horizontal="center"/>
    </xf>
    <xf numFmtId="0" fontId="58" fillId="24" borderId="62" xfId="0" applyFont="1" applyFill="1" applyBorder="1" applyAlignment="1">
      <alignment horizontal="center" vertical="center"/>
    </xf>
    <xf numFmtId="0" fontId="51" fillId="25" borderId="58" xfId="0" applyFont="1" applyFill="1" applyBorder="1" applyAlignment="1">
      <alignment horizontal="center" vertical="top"/>
    </xf>
    <xf numFmtId="0" fontId="59" fillId="23" borderId="64" xfId="0" applyFont="1" applyFill="1" applyBorder="1" applyAlignment="1">
      <alignment horizontal="center"/>
    </xf>
    <xf numFmtId="0" fontId="48" fillId="23" borderId="64" xfId="0" applyFont="1" applyFill="1" applyBorder="1" applyAlignment="1">
      <alignment horizontal="center" vertical="center"/>
    </xf>
    <xf numFmtId="0" fontId="14" fillId="2" borderId="82" xfId="2" applyFont="1" applyFill="1" applyBorder="1" applyAlignment="1">
      <alignment horizontal="left" vertical="center" wrapText="1"/>
    </xf>
    <xf numFmtId="0" fontId="14" fillId="2" borderId="17" xfId="2" applyFont="1" applyFill="1" applyBorder="1" applyAlignment="1">
      <alignment horizontal="left" vertical="center" wrapText="1"/>
    </xf>
    <xf numFmtId="0" fontId="14" fillId="2" borderId="82" xfId="2" applyFont="1" applyFill="1" applyBorder="1" applyAlignment="1">
      <alignment horizontal="center" vertical="center" wrapText="1"/>
    </xf>
    <xf numFmtId="0" fontId="37" fillId="11" borderId="82" xfId="0" applyFont="1" applyFill="1" applyBorder="1" applyAlignment="1">
      <alignment horizontal="center" vertical="center" wrapText="1"/>
    </xf>
    <xf numFmtId="0" fontId="37" fillId="11" borderId="26" xfId="0" applyFont="1" applyFill="1" applyBorder="1" applyAlignment="1">
      <alignment horizontal="center" vertical="center" wrapText="1"/>
    </xf>
    <xf numFmtId="0" fontId="36" fillId="11" borderId="1" xfId="0" applyFont="1" applyFill="1" applyBorder="1" applyAlignment="1">
      <alignment horizontal="center" vertical="center" wrapText="1"/>
    </xf>
    <xf numFmtId="0" fontId="36" fillId="11" borderId="39" xfId="0" applyFont="1" applyFill="1" applyBorder="1" applyAlignment="1">
      <alignment horizontal="center" vertical="center" wrapText="1"/>
    </xf>
    <xf numFmtId="0" fontId="36" fillId="11" borderId="19" xfId="0" applyFont="1" applyFill="1" applyBorder="1" applyAlignment="1">
      <alignment horizontal="center" vertical="center" wrapText="1"/>
    </xf>
    <xf numFmtId="0" fontId="36" fillId="11" borderId="26" xfId="0" applyFont="1" applyFill="1" applyBorder="1" applyAlignment="1">
      <alignment horizontal="center" vertical="center" wrapText="1"/>
    </xf>
    <xf numFmtId="0" fontId="36" fillId="11" borderId="88" xfId="0" applyFont="1" applyFill="1" applyBorder="1" applyAlignment="1">
      <alignment horizontal="center" vertical="center" wrapText="1"/>
    </xf>
    <xf numFmtId="0" fontId="36" fillId="11" borderId="87" xfId="0" applyFont="1" applyFill="1" applyBorder="1" applyAlignment="1">
      <alignment horizontal="center" vertical="center" wrapText="1"/>
    </xf>
    <xf numFmtId="0" fontId="36" fillId="11" borderId="6" xfId="0" applyFont="1" applyFill="1" applyBorder="1" applyAlignment="1">
      <alignment horizontal="center" vertical="center" wrapText="1"/>
    </xf>
    <xf numFmtId="0" fontId="36" fillId="11" borderId="24" xfId="0" applyFont="1" applyFill="1" applyBorder="1" applyAlignment="1">
      <alignment horizontal="center" vertical="center" wrapText="1"/>
    </xf>
    <xf numFmtId="0" fontId="36" fillId="11" borderId="7" xfId="0" applyFont="1" applyFill="1" applyBorder="1" applyAlignment="1">
      <alignment horizontal="center" vertical="center" wrapText="1"/>
    </xf>
    <xf numFmtId="0" fontId="36" fillId="11" borderId="89" xfId="0" applyFont="1" applyFill="1" applyBorder="1" applyAlignment="1">
      <alignment horizontal="center" vertical="center" wrapText="1"/>
    </xf>
    <xf numFmtId="0" fontId="36" fillId="11" borderId="8" xfId="0" applyFont="1" applyFill="1" applyBorder="1" applyAlignment="1">
      <alignment horizontal="center" vertical="center" wrapText="1"/>
    </xf>
    <xf numFmtId="0" fontId="36" fillId="11" borderId="19" xfId="0" applyFont="1" applyFill="1" applyBorder="1" applyAlignment="1">
      <alignment horizontal="center" wrapText="1"/>
    </xf>
    <xf numFmtId="0" fontId="36" fillId="11" borderId="26" xfId="0" applyFont="1" applyFill="1" applyBorder="1" applyAlignment="1">
      <alignment horizontal="center" wrapText="1"/>
    </xf>
    <xf numFmtId="0" fontId="36" fillId="11" borderId="88" xfId="0" applyFont="1" applyFill="1" applyBorder="1" applyAlignment="1">
      <alignment horizontal="center" wrapText="1"/>
    </xf>
    <xf numFmtId="0" fontId="36" fillId="11" borderId="82" xfId="0" applyFont="1" applyFill="1" applyBorder="1" applyAlignment="1">
      <alignment horizontal="center" vertical="center" wrapText="1"/>
    </xf>
    <xf numFmtId="0" fontId="36" fillId="11" borderId="92" xfId="0" applyFont="1" applyFill="1" applyBorder="1" applyAlignment="1">
      <alignment horizontal="center" vertical="center" wrapText="1"/>
    </xf>
    <xf numFmtId="0" fontId="36" fillId="11" borderId="82" xfId="0" applyFont="1" applyFill="1" applyBorder="1" applyAlignment="1">
      <alignment vertical="center" wrapText="1"/>
    </xf>
    <xf numFmtId="0" fontId="36" fillId="11" borderId="91" xfId="0" applyFont="1" applyFill="1" applyBorder="1" applyAlignment="1">
      <alignment vertical="center" wrapText="1"/>
    </xf>
    <xf numFmtId="0" fontId="37" fillId="11" borderId="26" xfId="0" applyFont="1" applyFill="1" applyBorder="1" applyAlignment="1">
      <alignment vertical="center" wrapText="1"/>
    </xf>
    <xf numFmtId="0" fontId="37" fillId="11" borderId="88" xfId="0" applyFont="1" applyFill="1" applyBorder="1" applyAlignment="1">
      <alignment vertical="center" wrapText="1"/>
    </xf>
    <xf numFmtId="0" fontId="37" fillId="11" borderId="16" xfId="0" applyFont="1" applyFill="1" applyBorder="1" applyAlignment="1">
      <alignment horizontal="center" wrapText="1"/>
    </xf>
    <xf numFmtId="0" fontId="37" fillId="11" borderId="19" xfId="0" applyFont="1" applyFill="1" applyBorder="1" applyAlignment="1">
      <alignment horizontal="center" wrapText="1"/>
    </xf>
    <xf numFmtId="0" fontId="14" fillId="2" borderId="7" xfId="2" applyFont="1" applyFill="1" applyBorder="1" applyAlignment="1">
      <alignment horizontal="center" vertical="center" wrapText="1"/>
    </xf>
    <xf numFmtId="0" fontId="14" fillId="2" borderId="8" xfId="2" applyFont="1" applyFill="1" applyBorder="1" applyAlignment="1">
      <alignment horizontal="center" vertical="center" wrapText="1"/>
    </xf>
    <xf numFmtId="0" fontId="14" fillId="2" borderId="11" xfId="2" applyFont="1" applyFill="1" applyBorder="1" applyAlignment="1">
      <alignment horizontal="center" vertical="center" wrapText="1"/>
    </xf>
    <xf numFmtId="0" fontId="14" fillId="2" borderId="6" xfId="2" applyFont="1" applyFill="1" applyBorder="1" applyAlignment="1">
      <alignment horizontal="center" vertical="center" wrapText="1"/>
    </xf>
    <xf numFmtId="0" fontId="14" fillId="2" borderId="9" xfId="2" applyFont="1" applyFill="1" applyBorder="1" applyAlignment="1">
      <alignment horizontal="center" vertical="center" wrapText="1"/>
    </xf>
    <xf numFmtId="0" fontId="13" fillId="2" borderId="84" xfId="2" applyFont="1" applyFill="1" applyBorder="1" applyAlignment="1">
      <alignment horizontal="center" wrapText="1"/>
    </xf>
    <xf numFmtId="0" fontId="0" fillId="0" borderId="28" xfId="0" applyBorder="1" applyAlignment="1"/>
    <xf numFmtId="0" fontId="0" fillId="0" borderId="40" xfId="0" applyBorder="1" applyAlignment="1"/>
    <xf numFmtId="0" fontId="46" fillId="0" borderId="61" xfId="0" applyFont="1" applyBorder="1" applyAlignment="1"/>
    <xf numFmtId="0" fontId="46" fillId="0" borderId="59" xfId="0" applyFont="1" applyBorder="1" applyAlignment="1"/>
    <xf numFmtId="0" fontId="46" fillId="0" borderId="62" xfId="0" applyFont="1" applyBorder="1" applyAlignment="1"/>
    <xf numFmtId="0" fontId="46" fillId="0" borderId="60" xfId="0" applyFont="1" applyBorder="1" applyAlignment="1"/>
  </cellXfs>
  <cellStyles count="9">
    <cellStyle name="Moeda" xfId="7" builtinId="4"/>
    <cellStyle name="Normal" xfId="0" builtinId="0"/>
    <cellStyle name="Normal 2" xfId="3" xr:uid="{00000000-0005-0000-0000-000002000000}"/>
    <cellStyle name="Normal 3" xfId="4" xr:uid="{00000000-0005-0000-0000-000003000000}"/>
    <cellStyle name="Normal 4" xfId="5" xr:uid="{00000000-0005-0000-0000-000004000000}"/>
    <cellStyle name="Normal 5" xfId="6" xr:uid="{00000000-0005-0000-0000-000005000000}"/>
    <cellStyle name="Normal 6" xfId="2" xr:uid="{00000000-0005-0000-0000-000006000000}"/>
    <cellStyle name="Normal 7" xfId="8" xr:uid="{00000000-0005-0000-0000-000007000000}"/>
    <cellStyle name="Porcentagem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7F3DF"/>
      <rgbColor rgb="FFEBF1DE"/>
      <rgbColor rgb="FF660066"/>
      <rgbColor rgb="FFFF8080"/>
      <rgbColor rgb="FF0066CC"/>
      <rgbColor rgb="FFD6D6D6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FEFEF"/>
      <rgbColor rgb="FFDFF0D8"/>
      <rgbColor rgb="FFFFFF99"/>
      <rgbColor rgb="FF99CCFF"/>
      <rgbColor rgb="FFFF99CC"/>
      <rgbColor rgb="FFCC99FF"/>
      <rgbColor rgb="FFFBE4D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210240</xdr:colOff>
      <xdr:row>0</xdr:row>
      <xdr:rowOff>0</xdr:rowOff>
    </xdr:from>
    <xdr:to>
      <xdr:col>1</xdr:col>
      <xdr:colOff>39600</xdr:colOff>
      <xdr:row>0</xdr:row>
      <xdr:rowOff>1011960</xdr:rowOff>
    </xdr:to>
    <xdr:pic>
      <xdr:nvPicPr>
        <xdr:cNvPr id="2" name="Figura 1_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10240" y="0"/>
          <a:ext cx="952560" cy="10119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315360</xdr:colOff>
      <xdr:row>0</xdr:row>
      <xdr:rowOff>102240</xdr:rowOff>
    </xdr:from>
    <xdr:to>
      <xdr:col>1</xdr:col>
      <xdr:colOff>569520</xdr:colOff>
      <xdr:row>1</xdr:row>
      <xdr:rowOff>1281960</xdr:rowOff>
    </xdr:to>
    <xdr:pic>
      <xdr:nvPicPr>
        <xdr:cNvPr id="2" name="Figura 3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15360" y="102240"/>
          <a:ext cx="1311435" cy="84634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315360</xdr:colOff>
      <xdr:row>0</xdr:row>
      <xdr:rowOff>102240</xdr:rowOff>
    </xdr:from>
    <xdr:to>
      <xdr:col>1</xdr:col>
      <xdr:colOff>569520</xdr:colOff>
      <xdr:row>1</xdr:row>
      <xdr:rowOff>1281960</xdr:rowOff>
    </xdr:to>
    <xdr:pic>
      <xdr:nvPicPr>
        <xdr:cNvPr id="2" name="Figura 3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15360" y="102240"/>
          <a:ext cx="1311435" cy="84634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157320</xdr:colOff>
      <xdr:row>0</xdr:row>
      <xdr:rowOff>0</xdr:rowOff>
    </xdr:from>
    <xdr:to>
      <xdr:col>1</xdr:col>
      <xdr:colOff>359280</xdr:colOff>
      <xdr:row>1</xdr:row>
      <xdr:rowOff>926280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7320" y="0"/>
          <a:ext cx="975960" cy="11059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169200</xdr:colOff>
      <xdr:row>0</xdr:row>
      <xdr:rowOff>0</xdr:rowOff>
    </xdr:from>
    <xdr:to>
      <xdr:col>1</xdr:col>
      <xdr:colOff>359280</xdr:colOff>
      <xdr:row>1</xdr:row>
      <xdr:rowOff>912960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9200" y="0"/>
          <a:ext cx="964080" cy="10926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359280</xdr:colOff>
      <xdr:row>2</xdr:row>
      <xdr:rowOff>88560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1133280" cy="12841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147600</xdr:colOff>
      <xdr:row>0</xdr:row>
      <xdr:rowOff>0</xdr:rowOff>
    </xdr:from>
    <xdr:to>
      <xdr:col>1</xdr:col>
      <xdr:colOff>359280</xdr:colOff>
      <xdr:row>1</xdr:row>
      <xdr:rowOff>937080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7600" y="0"/>
          <a:ext cx="985680" cy="11167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447675</xdr:colOff>
      <xdr:row>1</xdr:row>
      <xdr:rowOff>1104900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Select="1" noChangeAspect="1" noMove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33475" cy="12954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447675</xdr:colOff>
      <xdr:row>1</xdr:row>
      <xdr:rowOff>1104900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Select="1" noChangeAspect="1" noMove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33475" cy="12954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447675</xdr:colOff>
      <xdr:row>1</xdr:row>
      <xdr:rowOff>1104900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Select="1" noChangeAspect="1" noMove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33475" cy="12954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447675</xdr:colOff>
      <xdr:row>1</xdr:row>
      <xdr:rowOff>1104900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Select="1" noChangeAspect="1" noMove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33475" cy="1295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210240</xdr:colOff>
      <xdr:row>0</xdr:row>
      <xdr:rowOff>0</xdr:rowOff>
    </xdr:from>
    <xdr:to>
      <xdr:col>1</xdr:col>
      <xdr:colOff>39600</xdr:colOff>
      <xdr:row>0</xdr:row>
      <xdr:rowOff>1011960</xdr:rowOff>
    </xdr:to>
    <xdr:pic>
      <xdr:nvPicPr>
        <xdr:cNvPr id="2" name="Figura 1_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10240" y="0"/>
          <a:ext cx="934260" cy="10119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169200</xdr:colOff>
      <xdr:row>1</xdr:row>
      <xdr:rowOff>247650</xdr:rowOff>
    </xdr:from>
    <xdr:to>
      <xdr:col>1</xdr:col>
      <xdr:colOff>359280</xdr:colOff>
      <xdr:row>2</xdr:row>
      <xdr:rowOff>322410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9200" y="419100"/>
          <a:ext cx="1285455" cy="108441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0</xdr:col>
      <xdr:colOff>1162050</xdr:colOff>
      <xdr:row>2</xdr:row>
      <xdr:rowOff>85725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CFF029A-CDD2-4BBA-B79B-5F952D9E8461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525" y="19050"/>
          <a:ext cx="1152525" cy="93345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59532</xdr:rowOff>
    </xdr:from>
    <xdr:to>
      <xdr:col>1</xdr:col>
      <xdr:colOff>642517</xdr:colOff>
      <xdr:row>1</xdr:row>
      <xdr:rowOff>948680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7625" y="59532"/>
          <a:ext cx="1285455" cy="1079648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</xdr:row>
      <xdr:rowOff>11906</xdr:rowOff>
    </xdr:from>
    <xdr:to>
      <xdr:col>1</xdr:col>
      <xdr:colOff>809205</xdr:colOff>
      <xdr:row>1</xdr:row>
      <xdr:rowOff>1091554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2875" y="202406"/>
          <a:ext cx="1285455" cy="1079648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315360</xdr:colOff>
      <xdr:row>0</xdr:row>
      <xdr:rowOff>102240</xdr:rowOff>
    </xdr:from>
    <xdr:to>
      <xdr:col>1</xdr:col>
      <xdr:colOff>569520</xdr:colOff>
      <xdr:row>1</xdr:row>
      <xdr:rowOff>1281960</xdr:rowOff>
    </xdr:to>
    <xdr:pic>
      <xdr:nvPicPr>
        <xdr:cNvPr id="2" name="Figura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15360" y="102240"/>
          <a:ext cx="1016160" cy="143689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210240</xdr:colOff>
      <xdr:row>0</xdr:row>
      <xdr:rowOff>0</xdr:rowOff>
    </xdr:from>
    <xdr:to>
      <xdr:col>1</xdr:col>
      <xdr:colOff>39600</xdr:colOff>
      <xdr:row>0</xdr:row>
      <xdr:rowOff>1011960</xdr:rowOff>
    </xdr:to>
    <xdr:pic>
      <xdr:nvPicPr>
        <xdr:cNvPr id="2" name="Figura 1_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10240" y="0"/>
          <a:ext cx="934260" cy="10119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315360</xdr:colOff>
      <xdr:row>0</xdr:row>
      <xdr:rowOff>102240</xdr:rowOff>
    </xdr:from>
    <xdr:to>
      <xdr:col>1</xdr:col>
      <xdr:colOff>569520</xdr:colOff>
      <xdr:row>1</xdr:row>
      <xdr:rowOff>1281960</xdr:rowOff>
    </xdr:to>
    <xdr:pic>
      <xdr:nvPicPr>
        <xdr:cNvPr id="2" name="Figura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15360" y="102240"/>
          <a:ext cx="1028160" cy="1439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210240</xdr:colOff>
      <xdr:row>0</xdr:row>
      <xdr:rowOff>0</xdr:rowOff>
    </xdr:from>
    <xdr:to>
      <xdr:col>1</xdr:col>
      <xdr:colOff>39600</xdr:colOff>
      <xdr:row>0</xdr:row>
      <xdr:rowOff>1011960</xdr:rowOff>
    </xdr:to>
    <xdr:pic>
      <xdr:nvPicPr>
        <xdr:cNvPr id="2" name="Figura 1_0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10240" y="0"/>
          <a:ext cx="934260" cy="10119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210240</xdr:colOff>
      <xdr:row>0</xdr:row>
      <xdr:rowOff>0</xdr:rowOff>
    </xdr:from>
    <xdr:to>
      <xdr:col>1</xdr:col>
      <xdr:colOff>39600</xdr:colOff>
      <xdr:row>0</xdr:row>
      <xdr:rowOff>1011960</xdr:rowOff>
    </xdr:to>
    <xdr:pic>
      <xdr:nvPicPr>
        <xdr:cNvPr id="2" name="Figura 1_0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10240" y="0"/>
          <a:ext cx="934260" cy="10119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315360</xdr:colOff>
      <xdr:row>0</xdr:row>
      <xdr:rowOff>102240</xdr:rowOff>
    </xdr:from>
    <xdr:to>
      <xdr:col>1</xdr:col>
      <xdr:colOff>569520</xdr:colOff>
      <xdr:row>1</xdr:row>
      <xdr:rowOff>1281960</xdr:rowOff>
    </xdr:to>
    <xdr:pic>
      <xdr:nvPicPr>
        <xdr:cNvPr id="2" name="Figura 3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15360" y="102240"/>
          <a:ext cx="1311435" cy="84634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210240</xdr:colOff>
      <xdr:row>0</xdr:row>
      <xdr:rowOff>0</xdr:rowOff>
    </xdr:from>
    <xdr:to>
      <xdr:col>1</xdr:col>
      <xdr:colOff>39600</xdr:colOff>
      <xdr:row>0</xdr:row>
      <xdr:rowOff>1011960</xdr:rowOff>
    </xdr:to>
    <xdr:pic>
      <xdr:nvPicPr>
        <xdr:cNvPr id="2" name="Figura 1_0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10240" y="0"/>
          <a:ext cx="934260" cy="10119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MJ48"/>
  <sheetViews>
    <sheetView workbookViewId="0">
      <selection activeCell="I44" sqref="I44"/>
    </sheetView>
  </sheetViews>
  <sheetFormatPr defaultColWidth="9" defaultRowHeight="14.25"/>
  <cols>
    <col min="1" max="1" width="14.5" style="2" customWidth="1"/>
    <col min="2" max="2" width="16.5" style="2" customWidth="1"/>
    <col min="3" max="3" width="68.5" style="3" customWidth="1"/>
    <col min="4" max="4" width="8" style="2" customWidth="1"/>
    <col min="5" max="5" width="12.5" style="4" customWidth="1"/>
    <col min="6" max="6" width="16.5" style="5" customWidth="1"/>
    <col min="7" max="7" width="14.625" style="5" customWidth="1"/>
    <col min="8" max="8" width="14.625" style="6" customWidth="1"/>
    <col min="9" max="1024" width="9" style="2"/>
  </cols>
  <sheetData>
    <row r="1" spans="1:8" ht="86.45" customHeight="1">
      <c r="A1" s="430" t="s">
        <v>0</v>
      </c>
      <c r="B1" s="430"/>
      <c r="C1" s="430"/>
      <c r="D1" s="431" t="s">
        <v>1</v>
      </c>
      <c r="E1" s="431"/>
      <c r="F1" s="431"/>
      <c r="G1" s="432" t="s">
        <v>2</v>
      </c>
      <c r="H1" s="432"/>
    </row>
    <row r="2" spans="1:8" ht="30" customHeight="1">
      <c r="A2" s="7" t="s">
        <v>3</v>
      </c>
      <c r="B2" s="8" t="s">
        <v>4</v>
      </c>
      <c r="C2" s="8" t="s">
        <v>5</v>
      </c>
      <c r="D2" s="8" t="s">
        <v>6</v>
      </c>
      <c r="E2" s="9" t="s">
        <v>7</v>
      </c>
      <c r="F2" s="10" t="s">
        <v>8</v>
      </c>
      <c r="G2" s="10" t="s">
        <v>9</v>
      </c>
      <c r="H2" s="11" t="s">
        <v>10</v>
      </c>
    </row>
    <row r="3" spans="1:8" ht="24" customHeight="1">
      <c r="A3" s="12" t="s">
        <v>11</v>
      </c>
      <c r="B3" s="13"/>
      <c r="C3" s="13" t="s">
        <v>12</v>
      </c>
      <c r="D3" s="13"/>
      <c r="E3" s="14"/>
      <c r="F3" s="15"/>
      <c r="G3" s="15"/>
      <c r="H3" s="16">
        <f>SUM(H4:H17)+H18</f>
        <v>2030646.2100000002</v>
      </c>
    </row>
    <row r="4" spans="1:8" ht="35.1" customHeight="1">
      <c r="A4" s="17" t="s">
        <v>13</v>
      </c>
      <c r="B4" s="18" t="s">
        <v>14</v>
      </c>
      <c r="C4" s="19" t="s">
        <v>15</v>
      </c>
      <c r="D4" s="18" t="s">
        <v>16</v>
      </c>
      <c r="E4" s="20">
        <v>13987.5</v>
      </c>
      <c r="F4" s="21">
        <v>8.3000000000000007</v>
      </c>
      <c r="G4" s="21">
        <f t="shared" ref="G4:G17" si="0">F4*1.19</f>
        <v>9.8770000000000007</v>
      </c>
      <c r="H4" s="22">
        <f t="shared" ref="H4:H17" si="1">ROUND(E4*G4,2)</f>
        <v>138154.54</v>
      </c>
    </row>
    <row r="5" spans="1:8" ht="35.1" customHeight="1">
      <c r="A5" s="17" t="s">
        <v>17</v>
      </c>
      <c r="B5" s="18" t="s">
        <v>18</v>
      </c>
      <c r="C5" s="19" t="s">
        <v>19</v>
      </c>
      <c r="D5" s="18" t="s">
        <v>16</v>
      </c>
      <c r="E5" s="20">
        <v>14250</v>
      </c>
      <c r="F5" s="21">
        <v>5.51</v>
      </c>
      <c r="G5" s="21">
        <f t="shared" si="0"/>
        <v>6.5568999999999997</v>
      </c>
      <c r="H5" s="22">
        <f t="shared" si="1"/>
        <v>93435.83</v>
      </c>
    </row>
    <row r="6" spans="1:8" ht="35.1" customHeight="1">
      <c r="A6" s="17" t="s">
        <v>20</v>
      </c>
      <c r="B6" s="18" t="s">
        <v>21</v>
      </c>
      <c r="C6" s="19" t="s">
        <v>22</v>
      </c>
      <c r="D6" s="18" t="s">
        <v>16</v>
      </c>
      <c r="E6" s="20">
        <v>5400</v>
      </c>
      <c r="F6" s="21">
        <v>5.47</v>
      </c>
      <c r="G6" s="21">
        <f t="shared" si="0"/>
        <v>6.5092999999999996</v>
      </c>
      <c r="H6" s="22">
        <f t="shared" si="1"/>
        <v>35150.22</v>
      </c>
    </row>
    <row r="7" spans="1:8" ht="35.1" customHeight="1">
      <c r="A7" s="17" t="s">
        <v>23</v>
      </c>
      <c r="B7" s="18" t="s">
        <v>24</v>
      </c>
      <c r="C7" s="19" t="s">
        <v>25</v>
      </c>
      <c r="D7" s="18" t="s">
        <v>16</v>
      </c>
      <c r="E7" s="20">
        <v>13987.5</v>
      </c>
      <c r="F7" s="21">
        <v>6.61</v>
      </c>
      <c r="G7" s="21">
        <f t="shared" si="0"/>
        <v>7.8658999999999999</v>
      </c>
      <c r="H7" s="22">
        <f t="shared" si="1"/>
        <v>110024.28</v>
      </c>
    </row>
    <row r="8" spans="1:8" ht="35.1" customHeight="1">
      <c r="A8" s="17" t="s">
        <v>26</v>
      </c>
      <c r="B8" s="18" t="s">
        <v>27</v>
      </c>
      <c r="C8" s="19" t="s">
        <v>28</v>
      </c>
      <c r="D8" s="18" t="s">
        <v>16</v>
      </c>
      <c r="E8" s="20">
        <v>10750</v>
      </c>
      <c r="F8" s="21">
        <v>9.2799999999999994</v>
      </c>
      <c r="G8" s="21">
        <f t="shared" si="0"/>
        <v>11.043199999999999</v>
      </c>
      <c r="H8" s="22">
        <f t="shared" si="1"/>
        <v>118714.4</v>
      </c>
    </row>
    <row r="9" spans="1:8" ht="35.1" customHeight="1">
      <c r="A9" s="17" t="s">
        <v>29</v>
      </c>
      <c r="B9" s="18" t="s">
        <v>30</v>
      </c>
      <c r="C9" s="19" t="s">
        <v>31</v>
      </c>
      <c r="D9" s="18" t="s">
        <v>16</v>
      </c>
      <c r="E9" s="20">
        <v>13987.5</v>
      </c>
      <c r="F9" s="21">
        <v>6.37</v>
      </c>
      <c r="G9" s="21">
        <f t="shared" si="0"/>
        <v>7.5802999999999994</v>
      </c>
      <c r="H9" s="22">
        <f t="shared" si="1"/>
        <v>106029.45</v>
      </c>
    </row>
    <row r="10" spans="1:8" ht="35.1" customHeight="1">
      <c r="A10" s="17" t="s">
        <v>32</v>
      </c>
      <c r="B10" s="18" t="s">
        <v>33</v>
      </c>
      <c r="C10" s="19" t="s">
        <v>34</v>
      </c>
      <c r="D10" s="18" t="s">
        <v>16</v>
      </c>
      <c r="E10" s="20">
        <v>121476.07</v>
      </c>
      <c r="F10" s="21">
        <v>5.35</v>
      </c>
      <c r="G10" s="21">
        <f t="shared" si="0"/>
        <v>6.3664999999999994</v>
      </c>
      <c r="H10" s="22">
        <f t="shared" si="1"/>
        <v>773377.4</v>
      </c>
    </row>
    <row r="11" spans="1:8" ht="35.1" customHeight="1">
      <c r="A11" s="17" t="s">
        <v>35</v>
      </c>
      <c r="B11" s="18" t="s">
        <v>36</v>
      </c>
      <c r="C11" s="19" t="s">
        <v>37</v>
      </c>
      <c r="D11" s="18" t="s">
        <v>16</v>
      </c>
      <c r="E11" s="20">
        <v>12487.5</v>
      </c>
      <c r="F11" s="21">
        <v>4.28</v>
      </c>
      <c r="G11" s="21">
        <f t="shared" si="0"/>
        <v>5.0932000000000004</v>
      </c>
      <c r="H11" s="22">
        <f t="shared" si="1"/>
        <v>63601.34</v>
      </c>
    </row>
    <row r="12" spans="1:8" ht="35.1" customHeight="1">
      <c r="A12" s="17" t="s">
        <v>38</v>
      </c>
      <c r="B12" s="18" t="s">
        <v>39</v>
      </c>
      <c r="C12" s="19" t="s">
        <v>40</v>
      </c>
      <c r="D12" s="18" t="s">
        <v>16</v>
      </c>
      <c r="E12" s="20">
        <v>60</v>
      </c>
      <c r="F12" s="21">
        <v>9.91</v>
      </c>
      <c r="G12" s="21">
        <f t="shared" si="0"/>
        <v>11.792899999999999</v>
      </c>
      <c r="H12" s="22">
        <f t="shared" si="1"/>
        <v>707.57</v>
      </c>
    </row>
    <row r="13" spans="1:8" ht="35.1" customHeight="1">
      <c r="A13" s="17" t="s">
        <v>41</v>
      </c>
      <c r="B13" s="18" t="s">
        <v>42</v>
      </c>
      <c r="C13" s="19" t="s">
        <v>43</v>
      </c>
      <c r="D13" s="18" t="s">
        <v>16</v>
      </c>
      <c r="E13" s="20">
        <v>7087.5</v>
      </c>
      <c r="F13" s="21">
        <v>5.04</v>
      </c>
      <c r="G13" s="21">
        <f t="shared" si="0"/>
        <v>5.9975999999999994</v>
      </c>
      <c r="H13" s="22">
        <f t="shared" si="1"/>
        <v>42507.99</v>
      </c>
    </row>
    <row r="14" spans="1:8" ht="35.1" customHeight="1">
      <c r="A14" s="17" t="s">
        <v>44</v>
      </c>
      <c r="B14" s="18" t="s">
        <v>45</v>
      </c>
      <c r="C14" s="19" t="s">
        <v>46</v>
      </c>
      <c r="D14" s="18" t="s">
        <v>16</v>
      </c>
      <c r="E14" s="20">
        <v>11187.13</v>
      </c>
      <c r="F14" s="21">
        <v>5.23</v>
      </c>
      <c r="G14" s="21">
        <f t="shared" si="0"/>
        <v>6.2237</v>
      </c>
      <c r="H14" s="22">
        <f t="shared" si="1"/>
        <v>69625.34</v>
      </c>
    </row>
    <row r="15" spans="1:8" ht="35.1" customHeight="1">
      <c r="A15" s="17" t="s">
        <v>47</v>
      </c>
      <c r="B15" s="18" t="s">
        <v>48</v>
      </c>
      <c r="C15" s="19" t="s">
        <v>49</v>
      </c>
      <c r="D15" s="18" t="s">
        <v>16</v>
      </c>
      <c r="E15" s="20">
        <v>20175</v>
      </c>
      <c r="F15" s="21">
        <v>6.97</v>
      </c>
      <c r="G15" s="21">
        <f t="shared" si="0"/>
        <v>8.2942999999999998</v>
      </c>
      <c r="H15" s="22">
        <f t="shared" si="1"/>
        <v>167337.5</v>
      </c>
    </row>
    <row r="16" spans="1:8" ht="35.1" customHeight="1">
      <c r="A16" s="17" t="s">
        <v>50</v>
      </c>
      <c r="B16" s="18" t="s">
        <v>51</v>
      </c>
      <c r="C16" s="19" t="s">
        <v>52</v>
      </c>
      <c r="D16" s="18" t="s">
        <v>16</v>
      </c>
      <c r="E16" s="20">
        <v>47605.5</v>
      </c>
      <c r="F16" s="21">
        <v>3.88</v>
      </c>
      <c r="G16" s="21">
        <f t="shared" si="0"/>
        <v>4.6171999999999995</v>
      </c>
      <c r="H16" s="22">
        <f t="shared" si="1"/>
        <v>219804.11</v>
      </c>
    </row>
    <row r="17" spans="1:1024" ht="35.1" customHeight="1">
      <c r="A17" s="17" t="s">
        <v>53</v>
      </c>
      <c r="B17" s="18" t="s">
        <v>54</v>
      </c>
      <c r="C17" s="19" t="s">
        <v>55</v>
      </c>
      <c r="D17" s="18" t="s">
        <v>16</v>
      </c>
      <c r="E17" s="20">
        <v>3384.28</v>
      </c>
      <c r="F17" s="21">
        <v>3.24</v>
      </c>
      <c r="G17" s="21">
        <f t="shared" si="0"/>
        <v>3.8555999999999999</v>
      </c>
      <c r="H17" s="22">
        <f t="shared" si="1"/>
        <v>13048.43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 ht="35.1" customHeight="1">
      <c r="A18" s="23" t="s">
        <v>56</v>
      </c>
      <c r="B18" s="24"/>
      <c r="C18" s="24" t="s">
        <v>57</v>
      </c>
      <c r="D18" s="24"/>
      <c r="E18" s="25"/>
      <c r="F18" s="26"/>
      <c r="G18" s="26"/>
      <c r="H18" s="27">
        <f>SUM(H19:H21)</f>
        <v>79127.81</v>
      </c>
    </row>
    <row r="19" spans="1:1024" ht="35.1" customHeight="1">
      <c r="A19" s="28" t="s">
        <v>58</v>
      </c>
      <c r="B19" s="18" t="s">
        <v>59</v>
      </c>
      <c r="C19" s="19" t="s">
        <v>60</v>
      </c>
      <c r="D19" s="18" t="s">
        <v>6</v>
      </c>
      <c r="E19" s="20">
        <v>8</v>
      </c>
      <c r="F19" s="21">
        <v>4966.67</v>
      </c>
      <c r="G19" s="21">
        <f>F19*1.19</f>
        <v>5910.3373000000001</v>
      </c>
      <c r="H19" s="22">
        <f>ROUND(G19*E19,2)</f>
        <v>47282.7</v>
      </c>
    </row>
    <row r="20" spans="1:1024" ht="35.1" customHeight="1">
      <c r="A20" s="28" t="s">
        <v>61</v>
      </c>
      <c r="B20" s="18" t="s">
        <v>62</v>
      </c>
      <c r="C20" s="19" t="s">
        <v>63</v>
      </c>
      <c r="D20" s="18" t="s">
        <v>64</v>
      </c>
      <c r="E20" s="20">
        <v>315</v>
      </c>
      <c r="F20" s="21">
        <v>81.849999999999994</v>
      </c>
      <c r="G20" s="21">
        <f>F20*1.19</f>
        <v>97.401499999999984</v>
      </c>
      <c r="H20" s="22">
        <f>ROUND(G20*E20,2)</f>
        <v>30681.47</v>
      </c>
    </row>
    <row r="21" spans="1:1024" ht="35.1" customHeight="1">
      <c r="A21" s="28" t="s">
        <v>65</v>
      </c>
      <c r="B21" s="18" t="s">
        <v>66</v>
      </c>
      <c r="C21" s="19" t="s">
        <v>67</v>
      </c>
      <c r="D21" s="18" t="s">
        <v>6</v>
      </c>
      <c r="E21" s="20">
        <v>15</v>
      </c>
      <c r="F21" s="21">
        <v>65.19</v>
      </c>
      <c r="G21" s="21">
        <f>F21*1.19</f>
        <v>77.576099999999997</v>
      </c>
      <c r="H21" s="22">
        <f>ROUND(G21*E21,2)</f>
        <v>1163.6400000000001</v>
      </c>
    </row>
    <row r="22" spans="1:1024" ht="35.1" customHeight="1">
      <c r="A22" s="17"/>
      <c r="B22" s="18"/>
      <c r="C22" s="19"/>
      <c r="D22" s="18"/>
      <c r="E22" s="20"/>
      <c r="F22" s="21"/>
      <c r="G22" s="21"/>
      <c r="H22" s="29"/>
    </row>
    <row r="23" spans="1:1024" ht="24.95" customHeight="1">
      <c r="A23" s="429" t="s">
        <v>68</v>
      </c>
      <c r="B23" s="429"/>
      <c r="C23" s="429"/>
      <c r="D23" s="429"/>
      <c r="E23" s="429"/>
      <c r="F23" s="429"/>
      <c r="G23" s="429"/>
      <c r="H23" s="30">
        <f>SUM(H4:H18)</f>
        <v>2030646.2100000002</v>
      </c>
    </row>
    <row r="24" spans="1:1024" ht="24" customHeight="1">
      <c r="A24" s="429" t="s">
        <v>69</v>
      </c>
      <c r="B24" s="429"/>
      <c r="C24" s="429"/>
      <c r="D24" s="429"/>
      <c r="E24" s="429"/>
      <c r="F24" s="429"/>
      <c r="G24" s="429"/>
      <c r="H24" s="30">
        <v>332547.25</v>
      </c>
    </row>
    <row r="25" spans="1:1024" ht="24" customHeight="1">
      <c r="A25" s="429" t="s">
        <v>70</v>
      </c>
      <c r="B25" s="429"/>
      <c r="C25" s="429"/>
      <c r="D25" s="429"/>
      <c r="E25" s="429"/>
      <c r="F25" s="429"/>
      <c r="G25" s="429"/>
      <c r="H25" s="30">
        <f>H23/1.19</f>
        <v>1706425.3865546221</v>
      </c>
    </row>
    <row r="26" spans="1:1024" ht="24" customHeight="1">
      <c r="A26" s="31"/>
      <c r="B26" s="32"/>
      <c r="C26" s="33"/>
      <c r="D26" s="32"/>
      <c r="E26" s="34"/>
      <c r="F26" s="35"/>
      <c r="G26" s="35"/>
      <c r="H26" s="36"/>
    </row>
    <row r="27" spans="1:1024" ht="24" customHeight="1">
      <c r="A27" s="31"/>
      <c r="B27" s="32"/>
      <c r="C27" s="33"/>
      <c r="D27" s="32"/>
      <c r="E27" s="34"/>
      <c r="F27" s="35"/>
      <c r="G27" s="35"/>
      <c r="H27" s="36"/>
    </row>
    <row r="28" spans="1:1024" ht="24" customHeight="1">
      <c r="A28" s="23" t="s">
        <v>71</v>
      </c>
      <c r="B28" s="24"/>
      <c r="C28" s="24" t="s">
        <v>72</v>
      </c>
      <c r="D28" s="24"/>
      <c r="E28" s="25"/>
      <c r="F28" s="26"/>
      <c r="G28" s="26"/>
      <c r="H28" s="27">
        <f>H40</f>
        <v>902272.02000000014</v>
      </c>
    </row>
    <row r="29" spans="1:1024" ht="26.1" customHeight="1">
      <c r="A29" s="28" t="s">
        <v>73</v>
      </c>
      <c r="B29" s="18" t="s">
        <v>74</v>
      </c>
      <c r="C29" s="19" t="s">
        <v>75</v>
      </c>
      <c r="D29" s="18" t="s">
        <v>76</v>
      </c>
      <c r="E29" s="20">
        <v>1.3</v>
      </c>
      <c r="F29" s="21">
        <v>2105.2800000000002</v>
      </c>
      <c r="G29" s="21">
        <f t="shared" ref="G29:G39" si="2">F29*1.19</f>
        <v>2505.2832000000003</v>
      </c>
      <c r="H29" s="22">
        <f t="shared" ref="H29:H37" si="3">ROUND(G29*E29,2)</f>
        <v>3256.87</v>
      </c>
    </row>
    <row r="30" spans="1:1024" ht="26.1" customHeight="1">
      <c r="A30" s="28" t="s">
        <v>77</v>
      </c>
      <c r="B30" s="18" t="s">
        <v>78</v>
      </c>
      <c r="C30" s="19" t="s">
        <v>79</v>
      </c>
      <c r="D30" s="18" t="s">
        <v>76</v>
      </c>
      <c r="E30" s="20">
        <v>33</v>
      </c>
      <c r="F30" s="21">
        <v>748.39</v>
      </c>
      <c r="G30" s="21">
        <f t="shared" si="2"/>
        <v>890.58409999999992</v>
      </c>
      <c r="H30" s="22">
        <f t="shared" si="3"/>
        <v>29389.279999999999</v>
      </c>
    </row>
    <row r="31" spans="1:1024" ht="26.1" customHeight="1">
      <c r="A31" s="28" t="s">
        <v>80</v>
      </c>
      <c r="B31" s="18" t="s">
        <v>81</v>
      </c>
      <c r="C31" s="19" t="s">
        <v>82</v>
      </c>
      <c r="D31" s="18" t="s">
        <v>16</v>
      </c>
      <c r="E31" s="20">
        <v>27197.95</v>
      </c>
      <c r="F31" s="21">
        <v>7.57</v>
      </c>
      <c r="G31" s="21">
        <f t="shared" si="2"/>
        <v>9.0083000000000002</v>
      </c>
      <c r="H31" s="22">
        <f t="shared" si="3"/>
        <v>245007.29</v>
      </c>
    </row>
    <row r="32" spans="1:1024" ht="26.1" customHeight="1">
      <c r="A32" s="28" t="s">
        <v>83</v>
      </c>
      <c r="B32" s="18" t="s">
        <v>84</v>
      </c>
      <c r="C32" s="19" t="s">
        <v>85</v>
      </c>
      <c r="D32" s="18" t="s">
        <v>86</v>
      </c>
      <c r="E32" s="20">
        <v>6273.14</v>
      </c>
      <c r="F32" s="21">
        <v>1.1399999999999999</v>
      </c>
      <c r="G32" s="21">
        <f t="shared" si="2"/>
        <v>1.3565999999999998</v>
      </c>
      <c r="H32" s="22">
        <f t="shared" si="3"/>
        <v>8510.14</v>
      </c>
    </row>
    <row r="33" spans="1:11" ht="26.1" customHeight="1">
      <c r="A33" s="28" t="s">
        <v>87</v>
      </c>
      <c r="B33" s="18" t="s">
        <v>88</v>
      </c>
      <c r="C33" s="19" t="s">
        <v>89</v>
      </c>
      <c r="D33" s="18" t="s">
        <v>76</v>
      </c>
      <c r="E33" s="20">
        <v>3.33</v>
      </c>
      <c r="F33" s="21">
        <v>8512.64</v>
      </c>
      <c r="G33" s="21">
        <f t="shared" si="2"/>
        <v>10130.041599999999</v>
      </c>
      <c r="H33" s="22">
        <f t="shared" si="3"/>
        <v>33733.040000000001</v>
      </c>
    </row>
    <row r="34" spans="1:11" ht="26.1" customHeight="1">
      <c r="A34" s="28" t="s">
        <v>90</v>
      </c>
      <c r="B34" s="18" t="s">
        <v>91</v>
      </c>
      <c r="C34" s="19" t="s">
        <v>92</v>
      </c>
      <c r="D34" s="18" t="s">
        <v>76</v>
      </c>
      <c r="E34" s="20">
        <v>3.33</v>
      </c>
      <c r="F34" s="21">
        <v>2584</v>
      </c>
      <c r="G34" s="21">
        <f t="shared" si="2"/>
        <v>3074.96</v>
      </c>
      <c r="H34" s="22">
        <f t="shared" si="3"/>
        <v>10239.620000000001</v>
      </c>
    </row>
    <row r="35" spans="1:11" ht="26.1" customHeight="1">
      <c r="A35" s="28" t="s">
        <v>93</v>
      </c>
      <c r="B35" s="18" t="s">
        <v>94</v>
      </c>
      <c r="C35" s="19" t="s">
        <v>95</v>
      </c>
      <c r="D35" s="18" t="s">
        <v>16</v>
      </c>
      <c r="E35" s="20">
        <v>54395.89</v>
      </c>
      <c r="F35" s="21">
        <v>0.46</v>
      </c>
      <c r="G35" s="21">
        <f t="shared" si="2"/>
        <v>0.5474</v>
      </c>
      <c r="H35" s="22">
        <f t="shared" si="3"/>
        <v>29776.31</v>
      </c>
    </row>
    <row r="36" spans="1:11" ht="26.1" customHeight="1">
      <c r="A36" s="28" t="s">
        <v>96</v>
      </c>
      <c r="B36" s="18" t="s">
        <v>97</v>
      </c>
      <c r="C36" s="19" t="s">
        <v>98</v>
      </c>
      <c r="D36" s="18" t="s">
        <v>16</v>
      </c>
      <c r="E36" s="20">
        <v>136453</v>
      </c>
      <c r="F36" s="21">
        <v>0.31</v>
      </c>
      <c r="G36" s="21">
        <f t="shared" si="2"/>
        <v>0.36890000000000001</v>
      </c>
      <c r="H36" s="22">
        <f t="shared" si="3"/>
        <v>50337.51</v>
      </c>
    </row>
    <row r="37" spans="1:11" ht="26.1" customHeight="1">
      <c r="A37" s="28" t="s">
        <v>99</v>
      </c>
      <c r="B37" s="18" t="s">
        <v>100</v>
      </c>
      <c r="C37" s="19" t="s">
        <v>101</v>
      </c>
      <c r="D37" s="18" t="s">
        <v>16</v>
      </c>
      <c r="E37" s="20">
        <v>47093.46</v>
      </c>
      <c r="F37" s="21">
        <v>3.55</v>
      </c>
      <c r="G37" s="21">
        <f t="shared" si="2"/>
        <v>4.2244999999999999</v>
      </c>
      <c r="H37" s="22">
        <f t="shared" si="3"/>
        <v>198946.32</v>
      </c>
    </row>
    <row r="38" spans="1:11" ht="26.1" customHeight="1">
      <c r="A38" s="28" t="s">
        <v>102</v>
      </c>
      <c r="B38" s="18" t="s">
        <v>103</v>
      </c>
      <c r="C38" s="19" t="s">
        <v>104</v>
      </c>
      <c r="D38" s="18" t="s">
        <v>16</v>
      </c>
      <c r="E38" s="20">
        <v>55407.839999999997</v>
      </c>
      <c r="F38" s="21">
        <v>4.28</v>
      </c>
      <c r="G38" s="21">
        <f t="shared" si="2"/>
        <v>5.0932000000000004</v>
      </c>
      <c r="H38" s="22">
        <f>ROUND(E38*G38,2)</f>
        <v>282203.21000000002</v>
      </c>
    </row>
    <row r="39" spans="1:11" ht="26.1" customHeight="1">
      <c r="A39" s="28" t="s">
        <v>105</v>
      </c>
      <c r="B39" s="18" t="s">
        <v>106</v>
      </c>
      <c r="C39" s="19" t="s">
        <v>107</v>
      </c>
      <c r="D39" s="18" t="s">
        <v>16</v>
      </c>
      <c r="E39" s="20">
        <v>76137.47</v>
      </c>
      <c r="F39" s="21">
        <v>0.12</v>
      </c>
      <c r="G39" s="21">
        <f t="shared" si="2"/>
        <v>0.14279999999999998</v>
      </c>
      <c r="H39" s="22">
        <f>ROUND(G39*E39,2)</f>
        <v>10872.43</v>
      </c>
    </row>
    <row r="40" spans="1:11" ht="26.1" customHeight="1">
      <c r="A40" s="429" t="s">
        <v>108</v>
      </c>
      <c r="B40" s="429"/>
      <c r="C40" s="429"/>
      <c r="D40" s="429"/>
      <c r="E40" s="429"/>
      <c r="F40" s="429"/>
      <c r="G40" s="429"/>
      <c r="H40" s="27">
        <f>SUM(H29:H39)</f>
        <v>902272.02000000014</v>
      </c>
    </row>
    <row r="41" spans="1:11" ht="26.1" customHeight="1">
      <c r="A41" s="429" t="s">
        <v>69</v>
      </c>
      <c r="B41" s="429"/>
      <c r="C41" s="429"/>
      <c r="D41" s="429"/>
      <c r="E41" s="429"/>
      <c r="F41" s="429"/>
      <c r="G41" s="429"/>
      <c r="H41" s="27">
        <f>H40-H42</f>
        <v>144060.23848739499</v>
      </c>
    </row>
    <row r="42" spans="1:11" ht="26.1" customHeight="1">
      <c r="A42" s="429" t="s">
        <v>109</v>
      </c>
      <c r="B42" s="429"/>
      <c r="C42" s="429"/>
      <c r="D42" s="429"/>
      <c r="E42" s="429"/>
      <c r="F42" s="429"/>
      <c r="G42" s="429"/>
      <c r="H42" s="27">
        <f>H40/1.19</f>
        <v>758211.78151260514</v>
      </c>
    </row>
    <row r="43" spans="1:11" ht="24.95" customHeight="1">
      <c r="A43" s="37"/>
      <c r="H43" s="38"/>
    </row>
    <row r="44" spans="1:11" ht="24.95" customHeight="1">
      <c r="A44" s="426" t="s">
        <v>110</v>
      </c>
      <c r="B44" s="426"/>
      <c r="C44" s="426"/>
      <c r="D44" s="426"/>
      <c r="E44" s="426"/>
      <c r="F44" s="426"/>
      <c r="G44" s="426"/>
      <c r="H44" s="39">
        <f>H40+H23</f>
        <v>2932918.2300000004</v>
      </c>
    </row>
    <row r="45" spans="1:11" ht="24.95" customHeight="1">
      <c r="A45" s="426" t="s">
        <v>69</v>
      </c>
      <c r="B45" s="426"/>
      <c r="C45" s="426"/>
      <c r="D45" s="426"/>
      <c r="E45" s="426"/>
      <c r="F45" s="426"/>
      <c r="G45" s="426"/>
      <c r="H45" s="39">
        <f>H44-H46</f>
        <v>468281.06193277286</v>
      </c>
    </row>
    <row r="46" spans="1:11" ht="24.95" customHeight="1">
      <c r="A46" s="427" t="s">
        <v>111</v>
      </c>
      <c r="B46" s="427"/>
      <c r="C46" s="427"/>
      <c r="D46" s="427"/>
      <c r="E46" s="427"/>
      <c r="F46" s="427"/>
      <c r="G46" s="427"/>
      <c r="H46" s="40">
        <f>H44/1.19</f>
        <v>2464637.1680672276</v>
      </c>
    </row>
    <row r="48" spans="1:11" ht="33.6" customHeight="1">
      <c r="A48" s="428" t="s">
        <v>112</v>
      </c>
      <c r="B48" s="428"/>
      <c r="C48" s="428"/>
      <c r="D48" s="428"/>
      <c r="E48" s="428"/>
      <c r="F48" s="428"/>
      <c r="G48" s="428"/>
      <c r="H48" s="428"/>
      <c r="I48" s="428"/>
      <c r="J48" s="428"/>
      <c r="K48" s="428"/>
    </row>
  </sheetData>
  <mergeCells count="13">
    <mergeCell ref="A1:C1"/>
    <mergeCell ref="D1:F1"/>
    <mergeCell ref="G1:H1"/>
    <mergeCell ref="A23:G23"/>
    <mergeCell ref="A24:G24"/>
    <mergeCell ref="A45:G45"/>
    <mergeCell ref="A46:G46"/>
    <mergeCell ref="A48:K48"/>
    <mergeCell ref="A25:G25"/>
    <mergeCell ref="A40:G40"/>
    <mergeCell ref="A41:G41"/>
    <mergeCell ref="A42:G42"/>
    <mergeCell ref="A44:G44"/>
  </mergeCells>
  <pageMargins left="0.78749999999999998" right="0.78749999999999998" top="1.05277777777778" bottom="1.05277777777778" header="0.78749999999999998" footer="0.78749999999999998"/>
  <pageSetup paperSize="9" scale="47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  <colBreaks count="1" manualBreakCount="1">
    <brk id="8" max="1048575" man="1"/>
  </col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59999389629810485"/>
  </sheetPr>
  <dimension ref="A1:J7"/>
  <sheetViews>
    <sheetView zoomScale="90" zoomScaleNormal="90" workbookViewId="0">
      <selection activeCell="A5" sqref="A5"/>
    </sheetView>
  </sheetViews>
  <sheetFormatPr defaultColWidth="8.625" defaultRowHeight="14.25"/>
  <cols>
    <col min="1" max="1" width="13.875" customWidth="1"/>
    <col min="2" max="2" width="14.5" customWidth="1"/>
    <col min="3" max="3" width="10.5" customWidth="1"/>
    <col min="4" max="4" width="60" customWidth="1"/>
    <col min="5" max="5" width="19" customWidth="1"/>
    <col min="6" max="6" width="12" customWidth="1"/>
    <col min="7" max="7" width="12" style="195" customWidth="1"/>
    <col min="8" max="8" width="13" customWidth="1"/>
    <col min="9" max="9" width="16.875" style="198" customWidth="1"/>
    <col min="10" max="10" width="10.375" customWidth="1"/>
    <col min="11" max="1022" width="9"/>
    <col min="1023" max="1023" width="10.5" customWidth="1"/>
  </cols>
  <sheetData>
    <row r="1" spans="1:10" ht="15">
      <c r="A1" s="41"/>
      <c r="B1" s="42"/>
      <c r="C1" s="443" t="s">
        <v>228</v>
      </c>
      <c r="D1" s="443"/>
      <c r="E1" s="1" t="s">
        <v>229</v>
      </c>
      <c r="F1" s="446" t="s">
        <v>230</v>
      </c>
      <c r="G1" s="446"/>
      <c r="H1" s="473" t="s">
        <v>231</v>
      </c>
      <c r="I1" s="474"/>
      <c r="J1" s="475"/>
    </row>
    <row r="2" spans="1:10" ht="63.75">
      <c r="A2" s="43"/>
      <c r="B2" s="44"/>
      <c r="C2" s="448" t="s">
        <v>414</v>
      </c>
      <c r="D2" s="448"/>
      <c r="E2" s="45" t="s">
        <v>353</v>
      </c>
      <c r="F2" s="446"/>
      <c r="G2" s="446"/>
      <c r="H2" s="470" t="s">
        <v>234</v>
      </c>
      <c r="I2" s="471"/>
      <c r="J2" s="472"/>
    </row>
    <row r="3" spans="1:10">
      <c r="A3" s="261" t="s">
        <v>262</v>
      </c>
      <c r="B3" s="261" t="s">
        <v>262</v>
      </c>
      <c r="C3" s="261" t="s">
        <v>262</v>
      </c>
      <c r="D3" s="261" t="s">
        <v>262</v>
      </c>
      <c r="E3" s="261" t="s">
        <v>262</v>
      </c>
      <c r="F3" s="261" t="s">
        <v>262</v>
      </c>
      <c r="G3" s="261" t="s">
        <v>262</v>
      </c>
      <c r="H3" s="261" t="s">
        <v>262</v>
      </c>
      <c r="I3" s="261" t="s">
        <v>262</v>
      </c>
      <c r="J3" s="261" t="s">
        <v>262</v>
      </c>
    </row>
    <row r="4" spans="1:10">
      <c r="A4" s="262" t="s">
        <v>13</v>
      </c>
      <c r="B4" s="262" t="s">
        <v>236</v>
      </c>
      <c r="C4" s="262" t="s">
        <v>237</v>
      </c>
      <c r="D4" s="262" t="s">
        <v>238</v>
      </c>
      <c r="E4" s="262"/>
      <c r="F4" s="262"/>
      <c r="G4" s="262" t="s">
        <v>239</v>
      </c>
      <c r="H4" s="262" t="s">
        <v>240</v>
      </c>
      <c r="I4" s="262" t="s">
        <v>241</v>
      </c>
      <c r="J4" s="262" t="s">
        <v>242</v>
      </c>
    </row>
    <row r="5" spans="1:10" ht="89.25">
      <c r="A5" s="263" t="s">
        <v>243</v>
      </c>
      <c r="B5" s="263" t="s">
        <v>415</v>
      </c>
      <c r="C5" s="263" t="s">
        <v>245</v>
      </c>
      <c r="D5" s="264" t="s">
        <v>413</v>
      </c>
      <c r="E5" s="481"/>
      <c r="F5" s="482"/>
      <c r="G5" s="263" t="s">
        <v>6</v>
      </c>
      <c r="H5" s="265">
        <v>1</v>
      </c>
      <c r="I5" s="266">
        <v>84564.55</v>
      </c>
      <c r="J5" s="266">
        <v>84564.55</v>
      </c>
    </row>
    <row r="6" spans="1:10" ht="89.25">
      <c r="A6" s="52" t="s">
        <v>246</v>
      </c>
      <c r="B6" s="52" t="s">
        <v>416</v>
      </c>
      <c r="C6" s="52" t="s">
        <v>245</v>
      </c>
      <c r="D6" s="53" t="s">
        <v>417</v>
      </c>
      <c r="E6" s="466"/>
      <c r="F6" s="467"/>
      <c r="G6" s="52" t="s">
        <v>6</v>
      </c>
      <c r="H6" s="193">
        <v>0.15</v>
      </c>
      <c r="I6" s="60">
        <v>84564.55</v>
      </c>
      <c r="J6" s="60">
        <v>84564.55</v>
      </c>
    </row>
    <row r="7" spans="1:10">
      <c r="A7" s="261" t="s">
        <v>262</v>
      </c>
      <c r="B7" s="261" t="s">
        <v>262</v>
      </c>
      <c r="C7" s="261" t="s">
        <v>262</v>
      </c>
      <c r="D7" s="261" t="s">
        <v>262</v>
      </c>
      <c r="E7" s="261" t="s">
        <v>262</v>
      </c>
      <c r="F7" s="261" t="s">
        <v>262</v>
      </c>
      <c r="G7" s="261" t="s">
        <v>262</v>
      </c>
      <c r="H7" s="261" t="s">
        <v>262</v>
      </c>
      <c r="I7" s="261" t="s">
        <v>262</v>
      </c>
      <c r="J7" s="261" t="s">
        <v>262</v>
      </c>
    </row>
  </sheetData>
  <mergeCells count="7">
    <mergeCell ref="E5:F5"/>
    <mergeCell ref="E6:F6"/>
    <mergeCell ref="C1:D1"/>
    <mergeCell ref="F1:G2"/>
    <mergeCell ref="H1:J1"/>
    <mergeCell ref="C2:D2"/>
    <mergeCell ref="H2:J2"/>
  </mergeCells>
  <pageMargins left="0.47847222222222202" right="0.390972222222222" top="1.35347222222222" bottom="1.05277777777778" header="1.08819444444444" footer="0.78749999999999998"/>
  <pageSetup paperSize="9" scale="52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13"/>
  <sheetViews>
    <sheetView zoomScale="90" zoomScaleNormal="90" workbookViewId="0"/>
  </sheetViews>
  <sheetFormatPr defaultColWidth="8.625" defaultRowHeight="14.25"/>
  <cols>
    <col min="1" max="1" width="13.875" customWidth="1"/>
    <col min="2" max="2" width="14.5" customWidth="1"/>
    <col min="3" max="3" width="10.5" customWidth="1"/>
    <col min="4" max="4" width="60" customWidth="1"/>
    <col min="5" max="5" width="19" customWidth="1"/>
    <col min="6" max="6" width="12" customWidth="1"/>
    <col min="7" max="7" width="12" style="195" customWidth="1"/>
    <col min="8" max="8" width="13" customWidth="1"/>
    <col min="9" max="9" width="16.875" style="198" customWidth="1"/>
    <col min="10" max="10" width="10.375" customWidth="1"/>
    <col min="11" max="1022" width="9"/>
    <col min="1023" max="1023" width="10.5" customWidth="1"/>
  </cols>
  <sheetData>
    <row r="1" spans="1:10" ht="15">
      <c r="A1" s="41"/>
      <c r="B1" s="42"/>
      <c r="C1" s="443" t="s">
        <v>228</v>
      </c>
      <c r="D1" s="443"/>
      <c r="E1" s="1" t="s">
        <v>229</v>
      </c>
      <c r="F1" s="446" t="s">
        <v>230</v>
      </c>
      <c r="G1" s="446"/>
      <c r="H1" s="473" t="s">
        <v>231</v>
      </c>
      <c r="I1" s="474"/>
      <c r="J1" s="475"/>
    </row>
    <row r="2" spans="1:10" ht="63.75">
      <c r="A2" s="43"/>
      <c r="B2" s="44"/>
      <c r="C2" s="448" t="s">
        <v>352</v>
      </c>
      <c r="D2" s="448"/>
      <c r="E2" s="45" t="s">
        <v>353</v>
      </c>
      <c r="F2" s="446"/>
      <c r="G2" s="446"/>
      <c r="H2" s="470" t="s">
        <v>234</v>
      </c>
      <c r="I2" s="471"/>
      <c r="J2" s="472"/>
    </row>
    <row r="3" spans="1:10">
      <c r="A3" s="46" t="s">
        <v>235</v>
      </c>
      <c r="B3" s="46" t="s">
        <v>236</v>
      </c>
      <c r="C3" s="46" t="s">
        <v>237</v>
      </c>
      <c r="D3" s="46" t="s">
        <v>238</v>
      </c>
      <c r="E3" s="46"/>
      <c r="F3" s="46"/>
      <c r="G3" s="46" t="s">
        <v>239</v>
      </c>
      <c r="H3" s="251" t="s">
        <v>240</v>
      </c>
      <c r="I3" s="251" t="s">
        <v>241</v>
      </c>
      <c r="J3" s="251" t="s">
        <v>242</v>
      </c>
    </row>
    <row r="4" spans="1:10">
      <c r="A4" s="47" t="s">
        <v>243</v>
      </c>
      <c r="B4" s="47" t="s">
        <v>74</v>
      </c>
      <c r="C4" s="47" t="s">
        <v>245</v>
      </c>
      <c r="D4" s="165" t="s">
        <v>354</v>
      </c>
      <c r="E4" s="468"/>
      <c r="F4" s="469"/>
      <c r="G4" s="47" t="s">
        <v>76</v>
      </c>
      <c r="H4" s="192">
        <v>1</v>
      </c>
      <c r="I4" s="51">
        <v>2782.98</v>
      </c>
      <c r="J4" s="51">
        <v>2782.98</v>
      </c>
    </row>
    <row r="5" spans="1:10" ht="25.5">
      <c r="A5" s="52" t="s">
        <v>246</v>
      </c>
      <c r="B5" s="52">
        <v>93561</v>
      </c>
      <c r="C5" s="52" t="s">
        <v>247</v>
      </c>
      <c r="D5" s="53" t="s">
        <v>253</v>
      </c>
      <c r="E5" s="466"/>
      <c r="F5" s="467"/>
      <c r="G5" s="52" t="s">
        <v>355</v>
      </c>
      <c r="H5" s="193">
        <v>5.5E-2</v>
      </c>
      <c r="I5" s="60">
        <v>8087.84</v>
      </c>
      <c r="J5" s="60">
        <v>444.83</v>
      </c>
    </row>
    <row r="6" spans="1:10" ht="25.5">
      <c r="A6" s="52" t="s">
        <v>246</v>
      </c>
      <c r="B6" s="52">
        <v>93567</v>
      </c>
      <c r="C6" s="52" t="s">
        <v>247</v>
      </c>
      <c r="D6" s="53" t="s">
        <v>284</v>
      </c>
      <c r="E6" s="466"/>
      <c r="F6" s="467"/>
      <c r="G6" s="52" t="s">
        <v>355</v>
      </c>
      <c r="H6" s="193">
        <v>0.03</v>
      </c>
      <c r="I6" s="60">
        <v>21497.03</v>
      </c>
      <c r="J6" s="60">
        <v>644.91</v>
      </c>
    </row>
    <row r="7" spans="1:10" ht="25.5">
      <c r="A7" s="52" t="s">
        <v>246</v>
      </c>
      <c r="B7" s="52">
        <v>93565</v>
      </c>
      <c r="C7" s="52" t="s">
        <v>247</v>
      </c>
      <c r="D7" s="53" t="s">
        <v>356</v>
      </c>
      <c r="E7" s="466"/>
      <c r="F7" s="467"/>
      <c r="G7" s="52" t="s">
        <v>355</v>
      </c>
      <c r="H7" s="193">
        <v>0.04</v>
      </c>
      <c r="I7" s="60">
        <v>20794.310000000001</v>
      </c>
      <c r="J7" s="60">
        <v>831.77</v>
      </c>
    </row>
    <row r="8" spans="1:10" ht="25.5">
      <c r="A8" s="52" t="s">
        <v>246</v>
      </c>
      <c r="B8" s="52">
        <v>93568</v>
      </c>
      <c r="C8" s="52" t="s">
        <v>247</v>
      </c>
      <c r="D8" s="53" t="s">
        <v>357</v>
      </c>
      <c r="E8" s="466"/>
      <c r="F8" s="467"/>
      <c r="G8" s="52" t="s">
        <v>355</v>
      </c>
      <c r="H8" s="193">
        <v>2.5000000000000001E-2</v>
      </c>
      <c r="I8" s="60">
        <v>26791.81</v>
      </c>
      <c r="J8" s="60">
        <v>669.79</v>
      </c>
    </row>
    <row r="9" spans="1:10" ht="25.5">
      <c r="A9" s="52" t="s">
        <v>246</v>
      </c>
      <c r="B9" s="52">
        <v>101390</v>
      </c>
      <c r="C9" s="52" t="s">
        <v>247</v>
      </c>
      <c r="D9" s="53" t="s">
        <v>358</v>
      </c>
      <c r="E9" s="466"/>
      <c r="F9" s="467"/>
      <c r="G9" s="52" t="s">
        <v>355</v>
      </c>
      <c r="H9" s="194">
        <v>0.03</v>
      </c>
      <c r="I9" s="61">
        <v>6389.52</v>
      </c>
      <c r="J9" s="60">
        <v>191.68</v>
      </c>
    </row>
    <row r="10" spans="1:10">
      <c r="A10" s="225" t="s">
        <v>262</v>
      </c>
      <c r="B10" s="225" t="s">
        <v>262</v>
      </c>
      <c r="C10" s="225" t="s">
        <v>262</v>
      </c>
      <c r="D10" s="225" t="s">
        <v>262</v>
      </c>
      <c r="E10" s="225"/>
      <c r="F10" s="225"/>
      <c r="G10" s="225" t="s">
        <v>262</v>
      </c>
      <c r="H10" s="225" t="s">
        <v>262</v>
      </c>
      <c r="I10" s="225" t="s">
        <v>262</v>
      </c>
      <c r="J10" s="225" t="s">
        <v>262</v>
      </c>
    </row>
    <row r="11" spans="1:10" ht="15">
      <c r="A11" s="46" t="s">
        <v>359</v>
      </c>
      <c r="B11" s="46" t="s">
        <v>236</v>
      </c>
      <c r="C11" s="46" t="s">
        <v>237</v>
      </c>
      <c r="D11" s="46" t="s">
        <v>238</v>
      </c>
      <c r="E11" s="440"/>
      <c r="F11" s="441"/>
      <c r="G11" s="46" t="s">
        <v>239</v>
      </c>
      <c r="H11" s="46" t="s">
        <v>240</v>
      </c>
      <c r="I11" s="46" t="s">
        <v>241</v>
      </c>
      <c r="J11" s="46" t="s">
        <v>242</v>
      </c>
    </row>
    <row r="12" spans="1:10">
      <c r="A12" s="47" t="s">
        <v>243</v>
      </c>
      <c r="B12" s="47" t="s">
        <v>78</v>
      </c>
      <c r="C12" s="47" t="s">
        <v>245</v>
      </c>
      <c r="D12" s="165" t="s">
        <v>360</v>
      </c>
      <c r="E12" s="468"/>
      <c r="F12" s="469"/>
      <c r="G12" s="47" t="s">
        <v>76</v>
      </c>
      <c r="H12" s="192">
        <v>1</v>
      </c>
      <c r="I12" s="51">
        <v>602.97</v>
      </c>
      <c r="J12" s="51">
        <v>602.97</v>
      </c>
    </row>
    <row r="13" spans="1:10" ht="25.5">
      <c r="A13" s="52" t="s">
        <v>246</v>
      </c>
      <c r="B13" s="52">
        <v>93567</v>
      </c>
      <c r="C13" s="52" t="s">
        <v>247</v>
      </c>
      <c r="D13" s="53" t="s">
        <v>284</v>
      </c>
      <c r="E13" s="466"/>
      <c r="F13" s="467"/>
      <c r="G13" s="52" t="s">
        <v>355</v>
      </c>
      <c r="H13" s="193">
        <v>6.2500000000000003E-3</v>
      </c>
      <c r="I13" s="60">
        <v>21497.03</v>
      </c>
      <c r="J13" s="60">
        <v>134.35</v>
      </c>
    </row>
    <row r="14" spans="1:10" ht="25.5">
      <c r="A14" s="52" t="s">
        <v>246</v>
      </c>
      <c r="B14" s="52">
        <v>93565</v>
      </c>
      <c r="C14" s="52" t="s">
        <v>247</v>
      </c>
      <c r="D14" s="53" t="s">
        <v>356</v>
      </c>
      <c r="E14" s="466"/>
      <c r="F14" s="467"/>
      <c r="G14" s="52" t="s">
        <v>355</v>
      </c>
      <c r="H14" s="193">
        <v>8.1300000000000003E-4</v>
      </c>
      <c r="I14" s="60">
        <v>20794.310000000001</v>
      </c>
      <c r="J14" s="60">
        <v>16.899999999999999</v>
      </c>
    </row>
    <row r="15" spans="1:10" ht="25.5">
      <c r="A15" s="52" t="s">
        <v>246</v>
      </c>
      <c r="B15" s="52">
        <v>93561</v>
      </c>
      <c r="C15" s="52" t="s">
        <v>247</v>
      </c>
      <c r="D15" s="53" t="s">
        <v>253</v>
      </c>
      <c r="E15" s="466"/>
      <c r="F15" s="467"/>
      <c r="G15" s="52" t="s">
        <v>355</v>
      </c>
      <c r="H15" s="193">
        <v>1.25E-3</v>
      </c>
      <c r="I15" s="60">
        <v>8087.84</v>
      </c>
      <c r="J15" s="60">
        <v>10.1</v>
      </c>
    </row>
    <row r="16" spans="1:10" ht="25.5">
      <c r="A16" s="52" t="s">
        <v>246</v>
      </c>
      <c r="B16" s="52">
        <v>101390</v>
      </c>
      <c r="C16" s="52" t="s">
        <v>247</v>
      </c>
      <c r="D16" s="53" t="s">
        <v>358</v>
      </c>
      <c r="E16" s="466"/>
      <c r="F16" s="467"/>
      <c r="G16" s="52" t="s">
        <v>355</v>
      </c>
      <c r="H16" s="193">
        <v>2.7063E-2</v>
      </c>
      <c r="I16" s="60">
        <v>6389.52</v>
      </c>
      <c r="J16" s="60">
        <v>172.91</v>
      </c>
    </row>
    <row r="17" spans="1:10" ht="25.5">
      <c r="A17" s="52" t="s">
        <v>246</v>
      </c>
      <c r="B17" s="52">
        <v>93567</v>
      </c>
      <c r="C17" s="52" t="s">
        <v>247</v>
      </c>
      <c r="D17" s="53" t="s">
        <v>284</v>
      </c>
      <c r="E17" s="466"/>
      <c r="F17" s="467"/>
      <c r="G17" s="52" t="s">
        <v>355</v>
      </c>
      <c r="H17" s="194">
        <v>1.2500000000000001E-2</v>
      </c>
      <c r="I17" s="61">
        <v>21497.03</v>
      </c>
      <c r="J17" s="61">
        <v>268.70999999999998</v>
      </c>
    </row>
    <row r="18" spans="1:10">
      <c r="A18" s="225" t="s">
        <v>262</v>
      </c>
      <c r="B18" s="225" t="s">
        <v>262</v>
      </c>
      <c r="C18" s="225" t="s">
        <v>262</v>
      </c>
      <c r="D18" s="225" t="s">
        <v>262</v>
      </c>
      <c r="E18" s="225"/>
      <c r="F18" s="225"/>
      <c r="G18" s="225" t="s">
        <v>262</v>
      </c>
      <c r="H18" s="225" t="s">
        <v>262</v>
      </c>
      <c r="I18" s="225" t="s">
        <v>262</v>
      </c>
      <c r="J18" s="225" t="s">
        <v>262</v>
      </c>
    </row>
    <row r="19" spans="1:10">
      <c r="A19" s="46" t="s">
        <v>361</v>
      </c>
      <c r="B19" s="46" t="s">
        <v>236</v>
      </c>
      <c r="C19" s="46" t="s">
        <v>237</v>
      </c>
      <c r="D19" s="46" t="s">
        <v>238</v>
      </c>
      <c r="E19" s="46"/>
      <c r="F19" s="46"/>
      <c r="G19" s="46" t="s">
        <v>239</v>
      </c>
      <c r="H19" s="46" t="s">
        <v>240</v>
      </c>
      <c r="I19" s="46" t="s">
        <v>241</v>
      </c>
      <c r="J19" s="46" t="s">
        <v>242</v>
      </c>
    </row>
    <row r="20" spans="1:10">
      <c r="A20" s="47" t="s">
        <v>243</v>
      </c>
      <c r="B20" s="47" t="s">
        <v>100</v>
      </c>
      <c r="C20" s="47" t="s">
        <v>245</v>
      </c>
      <c r="D20" s="165" t="s">
        <v>333</v>
      </c>
      <c r="E20" s="468"/>
      <c r="F20" s="469"/>
      <c r="G20" s="47" t="s">
        <v>362</v>
      </c>
      <c r="H20" s="192">
        <v>1</v>
      </c>
      <c r="I20" s="51">
        <v>11778.88</v>
      </c>
      <c r="J20" s="51">
        <v>11778.88</v>
      </c>
    </row>
    <row r="21" spans="1:10" ht="25.5">
      <c r="A21" s="52" t="s">
        <v>246</v>
      </c>
      <c r="B21" s="52">
        <v>90770</v>
      </c>
      <c r="C21" s="52" t="s">
        <v>247</v>
      </c>
      <c r="D21" s="53" t="s">
        <v>248</v>
      </c>
      <c r="E21" s="466"/>
      <c r="F21" s="467"/>
      <c r="G21" s="52" t="s">
        <v>249</v>
      </c>
      <c r="H21" s="193">
        <v>16</v>
      </c>
      <c r="I21" s="60">
        <v>123.4</v>
      </c>
      <c r="J21" s="60">
        <v>1974.4</v>
      </c>
    </row>
    <row r="22" spans="1:10" ht="25.5">
      <c r="A22" s="52" t="s">
        <v>246</v>
      </c>
      <c r="B22" s="52">
        <v>90769</v>
      </c>
      <c r="C22" s="52" t="s">
        <v>247</v>
      </c>
      <c r="D22" s="53" t="s">
        <v>250</v>
      </c>
      <c r="E22" s="466"/>
      <c r="F22" s="467"/>
      <c r="G22" s="52" t="s">
        <v>249</v>
      </c>
      <c r="H22" s="193">
        <v>44</v>
      </c>
      <c r="I22" s="60">
        <v>119.7</v>
      </c>
      <c r="J22" s="60">
        <v>5266.8</v>
      </c>
    </row>
    <row r="23" spans="1:10" ht="25.5">
      <c r="A23" s="52" t="s">
        <v>246</v>
      </c>
      <c r="B23" s="52">
        <v>90768</v>
      </c>
      <c r="C23" s="52" t="s">
        <v>247</v>
      </c>
      <c r="D23" s="53" t="s">
        <v>251</v>
      </c>
      <c r="E23" s="466"/>
      <c r="F23" s="467"/>
      <c r="G23" s="52" t="s">
        <v>249</v>
      </c>
      <c r="H23" s="193">
        <v>22</v>
      </c>
      <c r="I23" s="60">
        <v>113.56</v>
      </c>
      <c r="J23" s="60">
        <v>2498.3200000000002</v>
      </c>
    </row>
    <row r="24" spans="1:10" ht="25.5">
      <c r="A24" s="52" t="s">
        <v>246</v>
      </c>
      <c r="B24" s="52">
        <v>90775</v>
      </c>
      <c r="C24" s="52" t="s">
        <v>247</v>
      </c>
      <c r="D24" s="53" t="s">
        <v>253</v>
      </c>
      <c r="E24" s="466"/>
      <c r="F24" s="467"/>
      <c r="G24" s="52" t="s">
        <v>249</v>
      </c>
      <c r="H24" s="193">
        <v>32</v>
      </c>
      <c r="I24" s="60">
        <v>45.69</v>
      </c>
      <c r="J24" s="60">
        <v>1462.08</v>
      </c>
    </row>
    <row r="25" spans="1:10" ht="25.5">
      <c r="A25" s="52" t="s">
        <v>246</v>
      </c>
      <c r="B25" s="52">
        <v>88255</v>
      </c>
      <c r="C25" s="52" t="s">
        <v>247</v>
      </c>
      <c r="D25" s="53" t="s">
        <v>288</v>
      </c>
      <c r="E25" s="466"/>
      <c r="F25" s="467"/>
      <c r="G25" s="52" t="s">
        <v>249</v>
      </c>
      <c r="H25" s="193">
        <v>16</v>
      </c>
      <c r="I25" s="60">
        <v>36.08</v>
      </c>
      <c r="J25" s="60">
        <v>577.28</v>
      </c>
    </row>
    <row r="26" spans="1:10">
      <c r="A26" s="236" t="s">
        <v>262</v>
      </c>
      <c r="B26" s="236" t="s">
        <v>262</v>
      </c>
      <c r="C26" s="236" t="s">
        <v>262</v>
      </c>
      <c r="D26" s="236" t="s">
        <v>262</v>
      </c>
      <c r="E26" s="236" t="s">
        <v>262</v>
      </c>
      <c r="F26" s="236" t="s">
        <v>262</v>
      </c>
      <c r="G26" s="236" t="s">
        <v>262</v>
      </c>
      <c r="H26" s="236" t="s">
        <v>262</v>
      </c>
      <c r="I26" s="236" t="s">
        <v>262</v>
      </c>
      <c r="J26" s="225" t="s">
        <v>262</v>
      </c>
    </row>
    <row r="27" spans="1:10">
      <c r="A27" s="46" t="s">
        <v>363</v>
      </c>
      <c r="B27" s="46" t="s">
        <v>236</v>
      </c>
      <c r="C27" s="46" t="s">
        <v>237</v>
      </c>
      <c r="D27" s="46" t="s">
        <v>238</v>
      </c>
      <c r="E27" s="46"/>
      <c r="F27" s="46"/>
      <c r="G27" s="46" t="s">
        <v>239</v>
      </c>
      <c r="H27" s="46" t="s">
        <v>240</v>
      </c>
      <c r="I27" s="46" t="s">
        <v>241</v>
      </c>
      <c r="J27" s="46" t="s">
        <v>242</v>
      </c>
    </row>
    <row r="28" spans="1:10" ht="30" customHeight="1">
      <c r="A28" s="47" t="s">
        <v>243</v>
      </c>
      <c r="B28" s="47" t="s">
        <v>364</v>
      </c>
      <c r="C28" s="47" t="s">
        <v>245</v>
      </c>
      <c r="D28" s="165" t="s">
        <v>365</v>
      </c>
      <c r="E28" s="468"/>
      <c r="F28" s="469"/>
      <c r="G28" s="47" t="s">
        <v>16</v>
      </c>
      <c r="H28" s="192">
        <v>1</v>
      </c>
      <c r="I28" s="51">
        <v>0.56000000000000005</v>
      </c>
      <c r="J28" s="51">
        <v>0.56000000000000005</v>
      </c>
    </row>
    <row r="29" spans="1:10" ht="30" customHeight="1">
      <c r="A29" s="52" t="s">
        <v>278</v>
      </c>
      <c r="B29" s="52">
        <v>91677</v>
      </c>
      <c r="C29" s="52" t="s">
        <v>247</v>
      </c>
      <c r="D29" s="260" t="s">
        <v>418</v>
      </c>
      <c r="E29" s="466"/>
      <c r="F29" s="467"/>
      <c r="G29" s="52" t="s">
        <v>249</v>
      </c>
      <c r="H29" s="193">
        <v>3.5400000000000002E-3</v>
      </c>
      <c r="I29" s="60">
        <v>116.49</v>
      </c>
      <c r="J29" s="60">
        <v>0.41</v>
      </c>
    </row>
    <row r="30" spans="1:10" ht="30" customHeight="1">
      <c r="A30" s="52" t="s">
        <v>278</v>
      </c>
      <c r="B30" s="52">
        <v>90775</v>
      </c>
      <c r="C30" s="52" t="s">
        <v>247</v>
      </c>
      <c r="D30" s="260" t="s">
        <v>253</v>
      </c>
      <c r="E30" s="466"/>
      <c r="F30" s="467"/>
      <c r="G30" s="52" t="s">
        <v>249</v>
      </c>
      <c r="H30" s="193">
        <v>3.5400000000000002E-3</v>
      </c>
      <c r="I30" s="60">
        <v>43.32</v>
      </c>
      <c r="J30" s="60">
        <v>0.15</v>
      </c>
    </row>
    <row r="31" spans="1:10">
      <c r="A31" s="437" t="s">
        <v>262</v>
      </c>
      <c r="B31" s="437"/>
      <c r="C31" s="437"/>
      <c r="D31" s="437"/>
      <c r="E31" s="437"/>
      <c r="F31" s="437"/>
      <c r="G31" s="437"/>
      <c r="H31" s="437"/>
      <c r="I31" s="437"/>
      <c r="J31" s="212"/>
    </row>
    <row r="32" spans="1:10">
      <c r="A32" s="225" t="s">
        <v>262</v>
      </c>
      <c r="B32" s="225" t="s">
        <v>262</v>
      </c>
      <c r="C32" s="225" t="s">
        <v>262</v>
      </c>
      <c r="D32" s="225" t="s">
        <v>262</v>
      </c>
      <c r="E32" s="225" t="s">
        <v>262</v>
      </c>
      <c r="F32" s="225" t="s">
        <v>262</v>
      </c>
      <c r="G32" s="225" t="s">
        <v>262</v>
      </c>
      <c r="H32" s="225" t="s">
        <v>262</v>
      </c>
      <c r="I32" s="225" t="s">
        <v>262</v>
      </c>
      <c r="J32" s="225" t="s">
        <v>262</v>
      </c>
    </row>
    <row r="33" spans="1:10">
      <c r="A33" s="225" t="s">
        <v>262</v>
      </c>
      <c r="B33" s="225" t="s">
        <v>262</v>
      </c>
      <c r="C33" s="225" t="s">
        <v>262</v>
      </c>
      <c r="D33" s="225" t="s">
        <v>262</v>
      </c>
      <c r="E33" s="225" t="s">
        <v>262</v>
      </c>
      <c r="F33" s="225" t="s">
        <v>262</v>
      </c>
      <c r="G33" s="225" t="s">
        <v>262</v>
      </c>
      <c r="H33" s="225" t="s">
        <v>262</v>
      </c>
      <c r="I33" s="225" t="s">
        <v>262</v>
      </c>
      <c r="J33" s="225" t="s">
        <v>262</v>
      </c>
    </row>
    <row r="34" spans="1:10">
      <c r="A34" s="46" t="s">
        <v>368</v>
      </c>
      <c r="B34" s="46" t="s">
        <v>236</v>
      </c>
      <c r="C34" s="46" t="s">
        <v>237</v>
      </c>
      <c r="D34" s="46" t="s">
        <v>238</v>
      </c>
      <c r="E34" s="46"/>
      <c r="F34" s="46"/>
      <c r="G34" s="46" t="s">
        <v>239</v>
      </c>
      <c r="H34" s="46" t="s">
        <v>240</v>
      </c>
      <c r="I34" s="46" t="s">
        <v>241</v>
      </c>
      <c r="J34" s="46" t="s">
        <v>242</v>
      </c>
    </row>
    <row r="35" spans="1:10" ht="25.5">
      <c r="A35" s="47" t="s">
        <v>243</v>
      </c>
      <c r="B35" s="47" t="s">
        <v>369</v>
      </c>
      <c r="C35" s="47" t="s">
        <v>254</v>
      </c>
      <c r="D35" s="165" t="s">
        <v>370</v>
      </c>
      <c r="E35" s="468"/>
      <c r="F35" s="469"/>
      <c r="G35" s="47" t="s">
        <v>16</v>
      </c>
      <c r="H35" s="192">
        <v>1</v>
      </c>
      <c r="I35" s="51">
        <v>0.34</v>
      </c>
      <c r="J35" s="51">
        <v>0.34</v>
      </c>
    </row>
    <row r="36" spans="1:10" ht="15">
      <c r="A36" s="438" t="s">
        <v>255</v>
      </c>
      <c r="B36" s="438" t="s">
        <v>236</v>
      </c>
      <c r="C36" s="438" t="s">
        <v>237</v>
      </c>
      <c r="D36" s="438" t="s">
        <v>256</v>
      </c>
      <c r="E36" s="440" t="s">
        <v>371</v>
      </c>
      <c r="F36" s="441"/>
      <c r="G36" s="440" t="s">
        <v>257</v>
      </c>
      <c r="H36" s="441"/>
      <c r="I36" s="438" t="s">
        <v>258</v>
      </c>
      <c r="J36" s="438" t="s">
        <v>259</v>
      </c>
    </row>
    <row r="37" spans="1:10" ht="15">
      <c r="A37" s="439"/>
      <c r="B37" s="439"/>
      <c r="C37" s="439"/>
      <c r="D37" s="439"/>
      <c r="E37" s="211" t="s">
        <v>261</v>
      </c>
      <c r="F37" s="211" t="s">
        <v>260</v>
      </c>
      <c r="G37" s="211" t="s">
        <v>261</v>
      </c>
      <c r="H37" s="211" t="s">
        <v>260</v>
      </c>
      <c r="I37" s="439"/>
      <c r="J37" s="439"/>
    </row>
    <row r="38" spans="1:10">
      <c r="A38" s="437" t="s">
        <v>262</v>
      </c>
      <c r="B38" s="437"/>
      <c r="C38" s="437"/>
      <c r="D38" s="437"/>
      <c r="E38" s="437"/>
      <c r="F38" s="437" t="s">
        <v>263</v>
      </c>
      <c r="G38" s="437"/>
      <c r="H38" s="437"/>
      <c r="I38" s="437"/>
      <c r="J38" s="212">
        <v>0</v>
      </c>
    </row>
    <row r="39" spans="1:10" ht="30">
      <c r="A39" s="146" t="s">
        <v>264</v>
      </c>
      <c r="B39" s="147" t="s">
        <v>236</v>
      </c>
      <c r="C39" s="147" t="s">
        <v>237</v>
      </c>
      <c r="D39" s="147" t="s">
        <v>265</v>
      </c>
      <c r="E39" s="147" t="s">
        <v>262</v>
      </c>
      <c r="F39" s="440" t="s">
        <v>262</v>
      </c>
      <c r="G39" s="440"/>
      <c r="H39" s="440"/>
      <c r="I39" s="441"/>
      <c r="J39" s="147" t="s">
        <v>259</v>
      </c>
    </row>
    <row r="40" spans="1:10">
      <c r="A40" s="437" t="s">
        <v>262</v>
      </c>
      <c r="B40" s="437"/>
      <c r="C40" s="437"/>
      <c r="D40" s="437"/>
      <c r="E40" s="437"/>
      <c r="F40" s="437" t="s">
        <v>266</v>
      </c>
      <c r="G40" s="437"/>
      <c r="H40" s="437"/>
      <c r="I40" s="437"/>
      <c r="J40" s="212">
        <v>0</v>
      </c>
    </row>
    <row r="41" spans="1:10">
      <c r="A41" s="437" t="s">
        <v>262</v>
      </c>
      <c r="B41" s="437"/>
      <c r="C41" s="437"/>
      <c r="D41" s="437"/>
      <c r="E41" s="437"/>
      <c r="F41" s="437" t="s">
        <v>267</v>
      </c>
      <c r="G41" s="437"/>
      <c r="H41" s="437"/>
      <c r="I41" s="437"/>
      <c r="J41" s="212">
        <v>0</v>
      </c>
    </row>
    <row r="42" spans="1:10">
      <c r="A42" s="437" t="s">
        <v>262</v>
      </c>
      <c r="B42" s="437"/>
      <c r="C42" s="437"/>
      <c r="D42" s="437"/>
      <c r="E42" s="437"/>
      <c r="F42" s="437" t="s">
        <v>268</v>
      </c>
      <c r="G42" s="437"/>
      <c r="H42" s="437"/>
      <c r="I42" s="437"/>
      <c r="J42" s="212">
        <v>1</v>
      </c>
    </row>
    <row r="43" spans="1:10">
      <c r="A43" s="437" t="s">
        <v>262</v>
      </c>
      <c r="B43" s="437"/>
      <c r="C43" s="437"/>
      <c r="D43" s="437"/>
      <c r="E43" s="437"/>
      <c r="F43" s="437" t="s">
        <v>269</v>
      </c>
      <c r="G43" s="437"/>
      <c r="H43" s="437"/>
      <c r="I43" s="437"/>
      <c r="J43" s="212">
        <v>0</v>
      </c>
    </row>
    <row r="44" spans="1:10" ht="30">
      <c r="A44" s="146" t="s">
        <v>270</v>
      </c>
      <c r="B44" s="147" t="s">
        <v>237</v>
      </c>
      <c r="C44" s="147" t="s">
        <v>236</v>
      </c>
      <c r="D44" s="147" t="s">
        <v>271</v>
      </c>
      <c r="E44" s="147" t="s">
        <v>262</v>
      </c>
      <c r="F44" s="147" t="s">
        <v>262</v>
      </c>
      <c r="G44" s="147" t="s">
        <v>272</v>
      </c>
      <c r="H44" s="147" t="s">
        <v>273</v>
      </c>
      <c r="I44" s="147" t="s">
        <v>274</v>
      </c>
      <c r="J44" s="147" t="s">
        <v>259</v>
      </c>
    </row>
    <row r="45" spans="1:10">
      <c r="A45" s="437" t="s">
        <v>262</v>
      </c>
      <c r="B45" s="437"/>
      <c r="C45" s="437"/>
      <c r="D45" s="437"/>
      <c r="E45" s="437"/>
      <c r="F45" s="437" t="s">
        <v>275</v>
      </c>
      <c r="G45" s="437"/>
      <c r="H45" s="437"/>
      <c r="I45" s="437"/>
      <c r="J45" s="212">
        <v>0</v>
      </c>
    </row>
    <row r="46" spans="1:10" ht="30">
      <c r="A46" s="146" t="s">
        <v>276</v>
      </c>
      <c r="B46" s="147" t="s">
        <v>237</v>
      </c>
      <c r="C46" s="147" t="s">
        <v>236</v>
      </c>
      <c r="D46" s="147" t="s">
        <v>277</v>
      </c>
      <c r="E46" s="147" t="s">
        <v>262</v>
      </c>
      <c r="F46" s="147" t="s">
        <v>262</v>
      </c>
      <c r="G46" s="147" t="s">
        <v>272</v>
      </c>
      <c r="H46" s="147" t="s">
        <v>273</v>
      </c>
      <c r="I46" s="147" t="s">
        <v>274</v>
      </c>
      <c r="J46" s="147" t="s">
        <v>259</v>
      </c>
    </row>
    <row r="47" spans="1:10" ht="38.25">
      <c r="A47" s="52" t="s">
        <v>278</v>
      </c>
      <c r="B47" s="52" t="s">
        <v>254</v>
      </c>
      <c r="C47" s="52" t="s">
        <v>372</v>
      </c>
      <c r="D47" s="53" t="s">
        <v>373</v>
      </c>
      <c r="E47" s="52" t="s">
        <v>262</v>
      </c>
      <c r="F47" s="52" t="s">
        <v>281</v>
      </c>
      <c r="G47" s="52" t="s">
        <v>282</v>
      </c>
      <c r="H47" s="60">
        <v>17581.14</v>
      </c>
      <c r="I47" s="193">
        <v>1.9899999999999999E-5</v>
      </c>
      <c r="J47" s="60">
        <v>0.34</v>
      </c>
    </row>
    <row r="48" spans="1:10">
      <c r="A48" s="437" t="s">
        <v>262</v>
      </c>
      <c r="B48" s="437"/>
      <c r="C48" s="437"/>
      <c r="D48" s="437"/>
      <c r="E48" s="437"/>
      <c r="F48" s="437" t="s">
        <v>283</v>
      </c>
      <c r="G48" s="437"/>
      <c r="H48" s="437"/>
      <c r="I48" s="437"/>
      <c r="J48" s="212">
        <v>0.34</v>
      </c>
    </row>
    <row r="49" spans="1:10" ht="30">
      <c r="A49" s="146" t="s">
        <v>249</v>
      </c>
      <c r="B49" s="147" t="s">
        <v>237</v>
      </c>
      <c r="C49" s="147" t="s">
        <v>236</v>
      </c>
      <c r="D49" s="147" t="s">
        <v>313</v>
      </c>
      <c r="E49" s="147" t="s">
        <v>374</v>
      </c>
      <c r="F49" s="147" t="s">
        <v>314</v>
      </c>
      <c r="G49" s="147" t="s">
        <v>272</v>
      </c>
      <c r="H49" s="147" t="s">
        <v>273</v>
      </c>
      <c r="I49" s="147" t="s">
        <v>274</v>
      </c>
      <c r="J49" s="147" t="s">
        <v>259</v>
      </c>
    </row>
    <row r="50" spans="1:10">
      <c r="A50" s="437" t="s">
        <v>262</v>
      </c>
      <c r="B50" s="437"/>
      <c r="C50" s="437"/>
      <c r="D50" s="437"/>
      <c r="E50" s="437"/>
      <c r="F50" s="437" t="s">
        <v>315</v>
      </c>
      <c r="G50" s="437"/>
      <c r="H50" s="437"/>
      <c r="I50" s="437"/>
      <c r="J50" s="212">
        <v>0.34</v>
      </c>
    </row>
    <row r="51" spans="1:10">
      <c r="A51" s="225" t="s">
        <v>262</v>
      </c>
      <c r="B51" s="225" t="s">
        <v>262</v>
      </c>
      <c r="C51" s="225" t="s">
        <v>262</v>
      </c>
      <c r="D51" s="225" t="s">
        <v>262</v>
      </c>
      <c r="E51" s="225" t="s">
        <v>262</v>
      </c>
      <c r="F51" s="225" t="s">
        <v>262</v>
      </c>
      <c r="G51" s="225" t="s">
        <v>262</v>
      </c>
      <c r="H51" s="225" t="s">
        <v>262</v>
      </c>
      <c r="I51" s="225" t="s">
        <v>262</v>
      </c>
      <c r="J51" s="225" t="s">
        <v>262</v>
      </c>
    </row>
    <row r="52" spans="1:10">
      <c r="A52" s="46" t="s">
        <v>29</v>
      </c>
      <c r="B52" s="46" t="s">
        <v>236</v>
      </c>
      <c r="C52" s="46" t="s">
        <v>237</v>
      </c>
      <c r="D52" s="46" t="s">
        <v>238</v>
      </c>
      <c r="E52" s="46"/>
      <c r="F52" s="46"/>
      <c r="G52" s="46" t="s">
        <v>239</v>
      </c>
      <c r="H52" s="46" t="s">
        <v>240</v>
      </c>
      <c r="I52" s="46" t="s">
        <v>241</v>
      </c>
      <c r="J52" s="46" t="s">
        <v>242</v>
      </c>
    </row>
    <row r="53" spans="1:10">
      <c r="A53" s="47" t="s">
        <v>243</v>
      </c>
      <c r="B53" s="47" t="s">
        <v>103</v>
      </c>
      <c r="C53" s="47" t="s">
        <v>245</v>
      </c>
      <c r="D53" s="165" t="s">
        <v>104</v>
      </c>
      <c r="E53" s="468"/>
      <c r="F53" s="469"/>
      <c r="G53" s="47" t="s">
        <v>16</v>
      </c>
      <c r="H53" s="192">
        <v>1</v>
      </c>
      <c r="I53" s="51">
        <v>4.7</v>
      </c>
      <c r="J53" s="51">
        <v>4.7</v>
      </c>
    </row>
    <row r="54" spans="1:10" ht="25.5">
      <c r="A54" s="52" t="s">
        <v>246</v>
      </c>
      <c r="B54" s="52" t="s">
        <v>285</v>
      </c>
      <c r="C54" s="52" t="s">
        <v>254</v>
      </c>
      <c r="D54" s="53" t="s">
        <v>286</v>
      </c>
      <c r="E54" s="466"/>
      <c r="F54" s="467"/>
      <c r="G54" s="52" t="s">
        <v>287</v>
      </c>
      <c r="H54" s="193">
        <v>1.4999999999999999E-4</v>
      </c>
      <c r="I54" s="60">
        <v>20794.310000000001</v>
      </c>
      <c r="J54" s="60">
        <v>3.11</v>
      </c>
    </row>
    <row r="55" spans="1:10" ht="25.5">
      <c r="A55" s="52" t="s">
        <v>246</v>
      </c>
      <c r="B55" s="52">
        <v>90775</v>
      </c>
      <c r="C55" s="52" t="s">
        <v>247</v>
      </c>
      <c r="D55" s="53" t="s">
        <v>253</v>
      </c>
      <c r="E55" s="466"/>
      <c r="F55" s="467"/>
      <c r="G55" s="52" t="s">
        <v>249</v>
      </c>
      <c r="H55" s="193">
        <v>3.5000000000000003E-2</v>
      </c>
      <c r="I55" s="60">
        <v>45.69</v>
      </c>
      <c r="J55" s="60">
        <v>1.59</v>
      </c>
    </row>
    <row r="56" spans="1:10">
      <c r="A56" s="261" t="s">
        <v>262</v>
      </c>
      <c r="B56" s="261" t="s">
        <v>262</v>
      </c>
      <c r="C56" s="261" t="s">
        <v>262</v>
      </c>
      <c r="D56" s="261" t="s">
        <v>262</v>
      </c>
      <c r="E56" s="261" t="s">
        <v>262</v>
      </c>
      <c r="F56" s="261" t="s">
        <v>262</v>
      </c>
      <c r="G56" s="261" t="s">
        <v>262</v>
      </c>
      <c r="H56" s="261" t="s">
        <v>262</v>
      </c>
      <c r="I56" s="261" t="s">
        <v>262</v>
      </c>
      <c r="J56" s="261" t="s">
        <v>262</v>
      </c>
    </row>
    <row r="57" spans="1:10">
      <c r="A57" s="262" t="s">
        <v>32</v>
      </c>
      <c r="B57" s="262" t="s">
        <v>236</v>
      </c>
      <c r="C57" s="262" t="s">
        <v>237</v>
      </c>
      <c r="D57" s="262" t="s">
        <v>238</v>
      </c>
      <c r="E57" s="262"/>
      <c r="F57" s="262"/>
      <c r="G57" s="262" t="s">
        <v>239</v>
      </c>
      <c r="H57" s="262" t="s">
        <v>240</v>
      </c>
      <c r="I57" s="262" t="s">
        <v>241</v>
      </c>
      <c r="J57" s="262" t="s">
        <v>242</v>
      </c>
    </row>
    <row r="58" spans="1:10" ht="89.25">
      <c r="A58" s="263" t="s">
        <v>243</v>
      </c>
      <c r="B58" s="263" t="s">
        <v>415</v>
      </c>
      <c r="C58" s="263" t="s">
        <v>245</v>
      </c>
      <c r="D58" s="264" t="s">
        <v>413</v>
      </c>
      <c r="E58" s="481"/>
      <c r="F58" s="482"/>
      <c r="G58" s="263" t="s">
        <v>6</v>
      </c>
      <c r="H58" s="265">
        <v>1</v>
      </c>
      <c r="I58" s="266">
        <v>84564.55</v>
      </c>
      <c r="J58" s="266">
        <v>84564.55</v>
      </c>
    </row>
    <row r="59" spans="1:10" ht="89.25">
      <c r="A59" s="52" t="s">
        <v>246</v>
      </c>
      <c r="B59" s="52" t="s">
        <v>416</v>
      </c>
      <c r="C59" s="52" t="s">
        <v>245</v>
      </c>
      <c r="D59" s="53" t="s">
        <v>417</v>
      </c>
      <c r="E59" s="466"/>
      <c r="F59" s="467"/>
      <c r="G59" s="52" t="s">
        <v>6</v>
      </c>
      <c r="H59" s="193">
        <v>0.15</v>
      </c>
      <c r="I59" s="60">
        <v>84564.55</v>
      </c>
      <c r="J59" s="60">
        <v>84564.55</v>
      </c>
    </row>
    <row r="60" spans="1:10">
      <c r="A60" s="261" t="s">
        <v>262</v>
      </c>
      <c r="B60" s="261" t="s">
        <v>262</v>
      </c>
      <c r="C60" s="261" t="s">
        <v>262</v>
      </c>
      <c r="D60" s="261" t="s">
        <v>262</v>
      </c>
      <c r="E60" s="261" t="s">
        <v>262</v>
      </c>
      <c r="F60" s="261" t="s">
        <v>262</v>
      </c>
      <c r="G60" s="261" t="s">
        <v>262</v>
      </c>
      <c r="H60" s="261" t="s">
        <v>262</v>
      </c>
      <c r="I60" s="261" t="s">
        <v>262</v>
      </c>
      <c r="J60" s="261" t="s">
        <v>262</v>
      </c>
    </row>
    <row r="61" spans="1:10">
      <c r="A61" s="46" t="s">
        <v>35</v>
      </c>
      <c r="B61" s="46" t="s">
        <v>236</v>
      </c>
      <c r="C61" s="46" t="s">
        <v>237</v>
      </c>
      <c r="D61" s="46" t="s">
        <v>238</v>
      </c>
      <c r="E61" s="46"/>
      <c r="F61" s="46"/>
      <c r="G61" s="46" t="s">
        <v>239</v>
      </c>
      <c r="H61" s="46" t="s">
        <v>240</v>
      </c>
      <c r="I61" s="46" t="s">
        <v>241</v>
      </c>
      <c r="J61" s="46" t="s">
        <v>242</v>
      </c>
    </row>
    <row r="62" spans="1:10">
      <c r="A62" s="47" t="s">
        <v>243</v>
      </c>
      <c r="B62" s="47" t="s">
        <v>84</v>
      </c>
      <c r="C62" s="47" t="s">
        <v>245</v>
      </c>
      <c r="D62" s="165" t="s">
        <v>375</v>
      </c>
      <c r="E62" s="468"/>
      <c r="F62" s="469"/>
      <c r="G62" s="47" t="s">
        <v>76</v>
      </c>
      <c r="H62" s="192">
        <v>1</v>
      </c>
      <c r="I62" s="51">
        <v>2243.54</v>
      </c>
      <c r="J62" s="51">
        <v>2243.54</v>
      </c>
    </row>
    <row r="63" spans="1:10" ht="25.5">
      <c r="A63" s="52" t="s">
        <v>246</v>
      </c>
      <c r="B63" s="52">
        <v>90775</v>
      </c>
      <c r="C63" s="52" t="s">
        <v>247</v>
      </c>
      <c r="D63" s="53" t="s">
        <v>253</v>
      </c>
      <c r="E63" s="466"/>
      <c r="F63" s="467"/>
      <c r="G63" s="52" t="s">
        <v>249</v>
      </c>
      <c r="H63" s="193">
        <v>6</v>
      </c>
      <c r="I63" s="60">
        <v>45.69</v>
      </c>
      <c r="J63" s="60">
        <v>274.14</v>
      </c>
    </row>
    <row r="64" spans="1:10" ht="25.5">
      <c r="A64" s="52" t="s">
        <v>246</v>
      </c>
      <c r="B64" s="52">
        <v>90779</v>
      </c>
      <c r="C64" s="52" t="s">
        <v>247</v>
      </c>
      <c r="D64" s="53" t="s">
        <v>357</v>
      </c>
      <c r="E64" s="466"/>
      <c r="F64" s="467"/>
      <c r="G64" s="52" t="s">
        <v>249</v>
      </c>
      <c r="H64" s="193">
        <v>12</v>
      </c>
      <c r="I64" s="60">
        <v>152.09</v>
      </c>
      <c r="J64" s="60">
        <v>1825.08</v>
      </c>
    </row>
    <row r="65" spans="1:10" ht="25.5">
      <c r="A65" s="52" t="s">
        <v>246</v>
      </c>
      <c r="B65" s="52">
        <v>88255</v>
      </c>
      <c r="C65" s="52" t="s">
        <v>247</v>
      </c>
      <c r="D65" s="53" t="s">
        <v>288</v>
      </c>
      <c r="E65" s="466"/>
      <c r="F65" s="467"/>
      <c r="G65" s="52" t="s">
        <v>249</v>
      </c>
      <c r="H65" s="193">
        <v>4</v>
      </c>
      <c r="I65" s="60">
        <v>36.08</v>
      </c>
      <c r="J65" s="60">
        <v>144.32</v>
      </c>
    </row>
    <row r="66" spans="1:10">
      <c r="A66" s="225" t="s">
        <v>262</v>
      </c>
      <c r="B66" s="225" t="s">
        <v>262</v>
      </c>
      <c r="C66" s="225" t="s">
        <v>262</v>
      </c>
      <c r="D66" s="225" t="s">
        <v>262</v>
      </c>
      <c r="E66" s="225" t="s">
        <v>262</v>
      </c>
      <c r="F66" s="225" t="s">
        <v>262</v>
      </c>
      <c r="G66" s="225" t="s">
        <v>262</v>
      </c>
      <c r="H66" s="225" t="s">
        <v>262</v>
      </c>
      <c r="I66" s="225" t="s">
        <v>262</v>
      </c>
      <c r="J66" s="225" t="s">
        <v>262</v>
      </c>
    </row>
    <row r="67" spans="1:10">
      <c r="A67" s="46" t="s">
        <v>38</v>
      </c>
      <c r="B67" s="46" t="s">
        <v>236</v>
      </c>
      <c r="C67" s="46" t="s">
        <v>237</v>
      </c>
      <c r="D67" s="46" t="s">
        <v>238</v>
      </c>
      <c r="E67" s="46"/>
      <c r="F67" s="46"/>
      <c r="G67" s="46" t="s">
        <v>239</v>
      </c>
      <c r="H67" s="46" t="s">
        <v>240</v>
      </c>
      <c r="I67" s="46" t="s">
        <v>241</v>
      </c>
      <c r="J67" s="46" t="s">
        <v>242</v>
      </c>
    </row>
    <row r="68" spans="1:10" ht="27" customHeight="1">
      <c r="A68" s="47" t="s">
        <v>243</v>
      </c>
      <c r="B68" s="47" t="s">
        <v>88</v>
      </c>
      <c r="C68" s="47" t="s">
        <v>245</v>
      </c>
      <c r="D68" s="165" t="s">
        <v>376</v>
      </c>
      <c r="E68" s="468"/>
      <c r="F68" s="469"/>
      <c r="G68" s="47" t="s">
        <v>76</v>
      </c>
      <c r="H68" s="192">
        <v>1</v>
      </c>
      <c r="I68" s="51">
        <v>8025.68</v>
      </c>
      <c r="J68" s="51">
        <v>8025.68</v>
      </c>
    </row>
    <row r="69" spans="1:10" ht="25.5">
      <c r="A69" s="52" t="s">
        <v>246</v>
      </c>
      <c r="B69" s="52">
        <v>90778</v>
      </c>
      <c r="C69" s="52" t="s">
        <v>247</v>
      </c>
      <c r="D69" s="53" t="s">
        <v>284</v>
      </c>
      <c r="E69" s="466"/>
      <c r="F69" s="467"/>
      <c r="G69" s="52" t="s">
        <v>249</v>
      </c>
      <c r="H69" s="193">
        <v>32</v>
      </c>
      <c r="I69" s="60">
        <v>121.99</v>
      </c>
      <c r="J69" s="60">
        <v>3903.68</v>
      </c>
    </row>
    <row r="70" spans="1:10" ht="25.5">
      <c r="A70" s="52" t="s">
        <v>246</v>
      </c>
      <c r="B70" s="52">
        <v>90775</v>
      </c>
      <c r="C70" s="52" t="s">
        <v>247</v>
      </c>
      <c r="D70" s="53" t="s">
        <v>253</v>
      </c>
      <c r="E70" s="466"/>
      <c r="F70" s="467"/>
      <c r="G70" s="52" t="s">
        <v>249</v>
      </c>
      <c r="H70" s="193">
        <v>32</v>
      </c>
      <c r="I70" s="60">
        <v>45.69</v>
      </c>
      <c r="J70" s="60">
        <v>1462.08</v>
      </c>
    </row>
    <row r="71" spans="1:10" ht="25.5">
      <c r="A71" s="52" t="s">
        <v>246</v>
      </c>
      <c r="B71" s="52">
        <v>90779</v>
      </c>
      <c r="C71" s="52" t="s">
        <v>247</v>
      </c>
      <c r="D71" s="53" t="s">
        <v>357</v>
      </c>
      <c r="E71" s="466"/>
      <c r="F71" s="467"/>
      <c r="G71" s="52" t="s">
        <v>249</v>
      </c>
      <c r="H71" s="193">
        <v>8</v>
      </c>
      <c r="I71" s="60">
        <v>152.09</v>
      </c>
      <c r="J71" s="60">
        <v>1216.72</v>
      </c>
    </row>
    <row r="72" spans="1:10" ht="30" customHeight="1">
      <c r="A72" s="52" t="s">
        <v>246</v>
      </c>
      <c r="B72" s="52">
        <v>88255</v>
      </c>
      <c r="C72" s="52" t="s">
        <v>247</v>
      </c>
      <c r="D72" s="53" t="s">
        <v>288</v>
      </c>
      <c r="E72" s="466"/>
      <c r="F72" s="467"/>
      <c r="G72" s="52" t="s">
        <v>249</v>
      </c>
      <c r="H72" s="193">
        <v>40</v>
      </c>
      <c r="I72" s="60">
        <v>36.08</v>
      </c>
      <c r="J72" s="60">
        <v>1443.2</v>
      </c>
    </row>
    <row r="73" spans="1:10">
      <c r="A73" s="225"/>
      <c r="B73" s="225"/>
      <c r="C73" s="225"/>
      <c r="D73" s="225"/>
      <c r="E73" s="225"/>
      <c r="F73" s="225"/>
      <c r="G73" s="225"/>
      <c r="H73" s="225"/>
      <c r="I73" s="225"/>
      <c r="J73" s="225"/>
    </row>
    <row r="74" spans="1:10">
      <c r="A74" s="46" t="s">
        <v>41</v>
      </c>
      <c r="B74" s="46" t="s">
        <v>236</v>
      </c>
      <c r="C74" s="46" t="s">
        <v>237</v>
      </c>
      <c r="D74" s="46" t="s">
        <v>238</v>
      </c>
      <c r="E74" s="46"/>
      <c r="F74" s="46"/>
      <c r="G74" s="46" t="s">
        <v>239</v>
      </c>
      <c r="H74" s="46" t="s">
        <v>240</v>
      </c>
      <c r="I74" s="46" t="s">
        <v>241</v>
      </c>
      <c r="J74" s="46" t="s">
        <v>242</v>
      </c>
    </row>
    <row r="75" spans="1:10">
      <c r="A75" s="47" t="s">
        <v>243</v>
      </c>
      <c r="B75" s="47" t="s">
        <v>91</v>
      </c>
      <c r="C75" s="47" t="s">
        <v>245</v>
      </c>
      <c r="D75" s="165" t="s">
        <v>377</v>
      </c>
      <c r="E75" s="468"/>
      <c r="F75" s="469"/>
      <c r="G75" s="47" t="s">
        <v>76</v>
      </c>
      <c r="H75" s="192">
        <v>1</v>
      </c>
      <c r="I75" s="51">
        <v>2560.19</v>
      </c>
      <c r="J75" s="51">
        <v>2560.19</v>
      </c>
    </row>
    <row r="76" spans="1:10" ht="25.5">
      <c r="A76" s="52" t="s">
        <v>246</v>
      </c>
      <c r="B76" s="52">
        <v>90775</v>
      </c>
      <c r="C76" s="52" t="s">
        <v>247</v>
      </c>
      <c r="D76" s="53" t="s">
        <v>253</v>
      </c>
      <c r="E76" s="466"/>
      <c r="F76" s="467"/>
      <c r="G76" s="52" t="s">
        <v>249</v>
      </c>
      <c r="H76" s="193">
        <v>16</v>
      </c>
      <c r="I76" s="60">
        <v>45.69</v>
      </c>
      <c r="J76" s="60">
        <v>731.04</v>
      </c>
    </row>
    <row r="77" spans="1:10" ht="25.5">
      <c r="A77" s="52" t="s">
        <v>246</v>
      </c>
      <c r="B77" s="52">
        <v>90777</v>
      </c>
      <c r="C77" s="52" t="s">
        <v>247</v>
      </c>
      <c r="D77" s="53" t="s">
        <v>356</v>
      </c>
      <c r="E77" s="466"/>
      <c r="F77" s="467"/>
      <c r="G77" s="52" t="s">
        <v>249</v>
      </c>
      <c r="H77" s="193">
        <v>15.5</v>
      </c>
      <c r="I77" s="60">
        <v>118.01</v>
      </c>
      <c r="J77" s="60">
        <v>1829.15</v>
      </c>
    </row>
    <row r="78" spans="1:10">
      <c r="A78" s="225"/>
      <c r="B78" s="225"/>
      <c r="C78" s="225"/>
      <c r="D78" s="225"/>
      <c r="E78" s="225"/>
      <c r="F78" s="225"/>
      <c r="G78" s="225"/>
      <c r="H78" s="225"/>
      <c r="I78" s="225"/>
      <c r="J78" s="225"/>
    </row>
    <row r="79" spans="1:10">
      <c r="A79" s="46" t="s">
        <v>44</v>
      </c>
      <c r="B79" s="46" t="s">
        <v>236</v>
      </c>
      <c r="C79" s="46" t="s">
        <v>237</v>
      </c>
      <c r="D79" s="46" t="s">
        <v>238</v>
      </c>
      <c r="E79" s="46"/>
      <c r="F79" s="46"/>
      <c r="G79" s="46" t="s">
        <v>239</v>
      </c>
      <c r="H79" s="46" t="s">
        <v>240</v>
      </c>
      <c r="I79" s="46" t="s">
        <v>241</v>
      </c>
      <c r="J79" s="46" t="s">
        <v>242</v>
      </c>
    </row>
    <row r="80" spans="1:10" ht="25.5">
      <c r="A80" s="47" t="s">
        <v>243</v>
      </c>
      <c r="B80" s="47" t="s">
        <v>91</v>
      </c>
      <c r="C80" s="47" t="s">
        <v>245</v>
      </c>
      <c r="D80" s="165" t="s">
        <v>378</v>
      </c>
      <c r="E80" s="468"/>
      <c r="F80" s="469"/>
      <c r="G80" s="47" t="s">
        <v>362</v>
      </c>
      <c r="H80" s="192">
        <v>1</v>
      </c>
      <c r="I80" s="51">
        <v>1646.66</v>
      </c>
      <c r="J80" s="51">
        <v>1646.66</v>
      </c>
    </row>
    <row r="81" spans="1:10">
      <c r="A81" s="52" t="s">
        <v>379</v>
      </c>
      <c r="B81" s="52" t="s">
        <v>380</v>
      </c>
      <c r="C81" s="52" t="s">
        <v>381</v>
      </c>
      <c r="D81" s="53" t="s">
        <v>382</v>
      </c>
      <c r="E81" s="52"/>
      <c r="F81" s="52"/>
      <c r="G81" s="52" t="s">
        <v>362</v>
      </c>
      <c r="H81" s="193">
        <v>11.24</v>
      </c>
      <c r="I81" s="60">
        <v>146.5</v>
      </c>
      <c r="J81" s="60">
        <v>1646.66</v>
      </c>
    </row>
    <row r="82" spans="1:10" ht="24.75" customHeight="1">
      <c r="A82" s="275"/>
      <c r="B82" s="276" t="s">
        <v>380</v>
      </c>
      <c r="C82" s="276" t="s">
        <v>381</v>
      </c>
      <c r="D82" s="277" t="s">
        <v>382</v>
      </c>
      <c r="E82" s="275"/>
      <c r="F82" s="275"/>
      <c r="G82" s="275" t="s">
        <v>362</v>
      </c>
      <c r="H82" s="278">
        <v>1</v>
      </c>
      <c r="I82" s="279">
        <v>146.5</v>
      </c>
      <c r="J82" s="279">
        <v>146.5</v>
      </c>
    </row>
    <row r="83" spans="1:10" ht="25.5">
      <c r="A83" s="52" t="s">
        <v>243</v>
      </c>
      <c r="B83" s="52" t="s">
        <v>383</v>
      </c>
      <c r="C83" s="52" t="s">
        <v>254</v>
      </c>
      <c r="D83" s="53" t="s">
        <v>384</v>
      </c>
      <c r="E83" s="271"/>
      <c r="F83" s="271"/>
      <c r="G83" s="52" t="s">
        <v>249</v>
      </c>
      <c r="H83" s="193">
        <v>0.2</v>
      </c>
      <c r="I83" s="60">
        <v>233.82</v>
      </c>
      <c r="J83" s="274">
        <f>H83*I83</f>
        <v>46.764000000000003</v>
      </c>
    </row>
    <row r="84" spans="1:10">
      <c r="A84" s="52" t="s">
        <v>243</v>
      </c>
      <c r="B84" s="52">
        <v>88321</v>
      </c>
      <c r="C84" s="52" t="s">
        <v>247</v>
      </c>
      <c r="D84" s="53" t="s">
        <v>385</v>
      </c>
      <c r="E84" s="271"/>
      <c r="F84" s="271"/>
      <c r="G84" s="52" t="s">
        <v>249</v>
      </c>
      <c r="H84" s="193">
        <v>2</v>
      </c>
      <c r="I84" s="60">
        <v>38.07</v>
      </c>
      <c r="J84" s="274">
        <f t="shared" ref="J84:J85" si="0">H84*I84</f>
        <v>76.14</v>
      </c>
    </row>
    <row r="85" spans="1:10">
      <c r="A85" s="52" t="s">
        <v>243</v>
      </c>
      <c r="B85" s="52">
        <v>90777</v>
      </c>
      <c r="C85" s="52" t="s">
        <v>247</v>
      </c>
      <c r="D85" s="53" t="s">
        <v>356</v>
      </c>
      <c r="E85" s="271"/>
      <c r="F85" s="271"/>
      <c r="G85" s="52" t="s">
        <v>249</v>
      </c>
      <c r="H85" s="193">
        <v>0.2</v>
      </c>
      <c r="I85" s="60">
        <v>118.01</v>
      </c>
      <c r="J85" s="274">
        <f t="shared" si="0"/>
        <v>23.602000000000004</v>
      </c>
    </row>
    <row r="86" spans="1:10">
      <c r="A86" s="225"/>
      <c r="B86" s="225"/>
      <c r="C86" s="225"/>
      <c r="D86" s="225"/>
      <c r="E86" s="225"/>
      <c r="F86" s="225"/>
      <c r="G86" s="225"/>
      <c r="H86" s="225"/>
      <c r="I86" s="225"/>
      <c r="J86" s="225"/>
    </row>
    <row r="87" spans="1:10">
      <c r="A87" s="46" t="s">
        <v>47</v>
      </c>
      <c r="B87" s="46" t="s">
        <v>236</v>
      </c>
      <c r="C87" s="46" t="s">
        <v>237</v>
      </c>
      <c r="D87" s="46" t="s">
        <v>238</v>
      </c>
      <c r="E87" s="46"/>
      <c r="F87" s="46"/>
      <c r="G87" s="46" t="s">
        <v>239</v>
      </c>
      <c r="H87" s="46" t="s">
        <v>240</v>
      </c>
      <c r="I87" s="46" t="s">
        <v>241</v>
      </c>
      <c r="J87" s="46" t="s">
        <v>242</v>
      </c>
    </row>
    <row r="88" spans="1:10" ht="25.5">
      <c r="A88" s="47" t="s">
        <v>243</v>
      </c>
      <c r="B88" s="47" t="s">
        <v>36</v>
      </c>
      <c r="C88" s="47" t="s">
        <v>245</v>
      </c>
      <c r="D88" s="165" t="s">
        <v>170</v>
      </c>
      <c r="E88" s="468"/>
      <c r="F88" s="469"/>
      <c r="G88" s="47" t="s">
        <v>16</v>
      </c>
      <c r="H88" s="192">
        <v>1</v>
      </c>
      <c r="I88" s="51">
        <v>9.33</v>
      </c>
      <c r="J88" s="51">
        <v>9.33</v>
      </c>
    </row>
    <row r="89" spans="1:10" ht="38.25">
      <c r="A89" s="52"/>
      <c r="B89" s="52"/>
      <c r="C89" s="52" t="s">
        <v>290</v>
      </c>
      <c r="D89" s="53" t="s">
        <v>170</v>
      </c>
      <c r="E89" s="271"/>
      <c r="F89" s="271"/>
      <c r="G89" s="52" t="s">
        <v>16</v>
      </c>
      <c r="H89" s="193">
        <v>1</v>
      </c>
      <c r="I89" s="60">
        <v>9.33</v>
      </c>
      <c r="J89" s="60">
        <v>9.33</v>
      </c>
    </row>
    <row r="90" spans="1:10">
      <c r="A90" s="271"/>
      <c r="B90" s="271"/>
      <c r="C90" s="271"/>
      <c r="D90" s="224"/>
      <c r="E90" s="272"/>
      <c r="F90" s="272"/>
      <c r="G90" s="271"/>
      <c r="H90" s="273"/>
      <c r="I90" s="274"/>
      <c r="J90" s="274"/>
    </row>
    <row r="91" spans="1:10">
      <c r="A91" s="225" t="s">
        <v>262</v>
      </c>
      <c r="B91" s="225" t="s">
        <v>262</v>
      </c>
      <c r="C91" s="225" t="s">
        <v>262</v>
      </c>
      <c r="D91" s="225" t="s">
        <v>262</v>
      </c>
      <c r="E91" s="225" t="s">
        <v>262</v>
      </c>
      <c r="F91" s="225" t="s">
        <v>262</v>
      </c>
      <c r="G91" s="225" t="s">
        <v>262</v>
      </c>
      <c r="H91" s="225" t="s">
        <v>262</v>
      </c>
      <c r="I91" s="225" t="s">
        <v>262</v>
      </c>
      <c r="J91" s="225" t="s">
        <v>262</v>
      </c>
    </row>
    <row r="92" spans="1:10">
      <c r="A92" s="245" t="s">
        <v>50</v>
      </c>
      <c r="B92" s="246" t="s">
        <v>236</v>
      </c>
      <c r="C92" s="246" t="s">
        <v>237</v>
      </c>
      <c r="D92" s="246" t="s">
        <v>238</v>
      </c>
      <c r="E92" s="460"/>
      <c r="F92" s="461"/>
      <c r="G92" s="246" t="s">
        <v>239</v>
      </c>
      <c r="H92" s="246" t="s">
        <v>240</v>
      </c>
      <c r="I92" s="246" t="s">
        <v>241</v>
      </c>
      <c r="J92" s="246" t="s">
        <v>242</v>
      </c>
    </row>
    <row r="93" spans="1:10">
      <c r="A93" s="249" t="s">
        <v>243</v>
      </c>
      <c r="B93" s="250" t="s">
        <v>345</v>
      </c>
      <c r="C93" s="250" t="s">
        <v>254</v>
      </c>
      <c r="D93" s="237" t="s">
        <v>386</v>
      </c>
      <c r="E93" s="454"/>
      <c r="F93" s="455"/>
      <c r="G93" s="47" t="s">
        <v>16</v>
      </c>
      <c r="H93" s="192">
        <v>1</v>
      </c>
      <c r="I93" s="51">
        <v>0.12</v>
      </c>
      <c r="J93" s="51">
        <v>0.12</v>
      </c>
    </row>
    <row r="94" spans="1:10">
      <c r="A94" s="464" t="s">
        <v>255</v>
      </c>
      <c r="B94" s="464" t="s">
        <v>236</v>
      </c>
      <c r="C94" s="464" t="s">
        <v>237</v>
      </c>
      <c r="D94" s="464" t="s">
        <v>256</v>
      </c>
      <c r="E94" s="462" t="s">
        <v>371</v>
      </c>
      <c r="F94" s="463"/>
      <c r="G94" s="462" t="s">
        <v>257</v>
      </c>
      <c r="H94" s="463"/>
      <c r="I94" s="464" t="s">
        <v>258</v>
      </c>
      <c r="J94" s="464" t="s">
        <v>259</v>
      </c>
    </row>
    <row r="95" spans="1:10">
      <c r="A95" s="465"/>
      <c r="B95" s="465"/>
      <c r="C95" s="465"/>
      <c r="D95" s="465"/>
      <c r="E95" s="244" t="s">
        <v>261</v>
      </c>
      <c r="F95" s="244" t="s">
        <v>260</v>
      </c>
      <c r="G95" s="244" t="s">
        <v>261</v>
      </c>
      <c r="H95" s="244" t="s">
        <v>260</v>
      </c>
      <c r="I95" s="465"/>
      <c r="J95" s="465"/>
    </row>
    <row r="96" spans="1:10">
      <c r="A96" s="453" t="s">
        <v>262</v>
      </c>
      <c r="B96" s="453"/>
      <c r="C96" s="453"/>
      <c r="D96" s="453"/>
      <c r="E96" s="453"/>
      <c r="F96" s="453" t="s">
        <v>263</v>
      </c>
      <c r="G96" s="453"/>
      <c r="H96" s="453"/>
      <c r="I96" s="453"/>
      <c r="J96" s="238">
        <v>0</v>
      </c>
    </row>
    <row r="97" spans="1:10">
      <c r="A97" s="242" t="s">
        <v>264</v>
      </c>
      <c r="B97" s="243" t="s">
        <v>236</v>
      </c>
      <c r="C97" s="243" t="s">
        <v>237</v>
      </c>
      <c r="D97" s="243" t="s">
        <v>265</v>
      </c>
      <c r="E97" s="243" t="s">
        <v>262</v>
      </c>
      <c r="F97" s="462" t="s">
        <v>262</v>
      </c>
      <c r="G97" s="462"/>
      <c r="H97" s="462"/>
      <c r="I97" s="463"/>
      <c r="J97" s="243" t="s">
        <v>259</v>
      </c>
    </row>
    <row r="98" spans="1:10">
      <c r="A98" s="453" t="s">
        <v>262</v>
      </c>
      <c r="B98" s="453"/>
      <c r="C98" s="453"/>
      <c r="D98" s="453"/>
      <c r="E98" s="453"/>
      <c r="F98" s="453" t="s">
        <v>266</v>
      </c>
      <c r="G98" s="453"/>
      <c r="H98" s="453"/>
      <c r="I98" s="453"/>
      <c r="J98" s="238">
        <v>0</v>
      </c>
    </row>
    <row r="99" spans="1:10">
      <c r="A99" s="453" t="s">
        <v>262</v>
      </c>
      <c r="B99" s="453"/>
      <c r="C99" s="453"/>
      <c r="D99" s="453"/>
      <c r="E99" s="453"/>
      <c r="F99" s="453" t="s">
        <v>267</v>
      </c>
      <c r="G99" s="453"/>
      <c r="H99" s="453"/>
      <c r="I99" s="453"/>
      <c r="J99" s="238">
        <v>0</v>
      </c>
    </row>
    <row r="100" spans="1:10">
      <c r="A100" s="453" t="s">
        <v>262</v>
      </c>
      <c r="B100" s="453"/>
      <c r="C100" s="453"/>
      <c r="D100" s="453"/>
      <c r="E100" s="453"/>
      <c r="F100" s="453" t="s">
        <v>268</v>
      </c>
      <c r="G100" s="453"/>
      <c r="H100" s="453"/>
      <c r="I100" s="453"/>
      <c r="J100" s="238">
        <v>1</v>
      </c>
    </row>
    <row r="101" spans="1:10">
      <c r="A101" s="453" t="s">
        <v>262</v>
      </c>
      <c r="B101" s="453"/>
      <c r="C101" s="453"/>
      <c r="D101" s="453"/>
      <c r="E101" s="453"/>
      <c r="F101" s="453" t="s">
        <v>269</v>
      </c>
      <c r="G101" s="453"/>
      <c r="H101" s="453"/>
      <c r="I101" s="453"/>
      <c r="J101" s="238">
        <v>0</v>
      </c>
    </row>
    <row r="102" spans="1:10">
      <c r="A102" s="242" t="s">
        <v>270</v>
      </c>
      <c r="B102" s="243" t="s">
        <v>237</v>
      </c>
      <c r="C102" s="243" t="s">
        <v>236</v>
      </c>
      <c r="D102" s="243" t="s">
        <v>271</v>
      </c>
      <c r="E102" s="243" t="s">
        <v>262</v>
      </c>
      <c r="F102" s="243" t="s">
        <v>262</v>
      </c>
      <c r="G102" s="243" t="s">
        <v>272</v>
      </c>
      <c r="H102" s="243" t="s">
        <v>273</v>
      </c>
      <c r="I102" s="243" t="s">
        <v>274</v>
      </c>
      <c r="J102" s="243" t="s">
        <v>259</v>
      </c>
    </row>
    <row r="103" spans="1:10">
      <c r="A103" s="453" t="s">
        <v>262</v>
      </c>
      <c r="B103" s="453"/>
      <c r="C103" s="453"/>
      <c r="D103" s="453"/>
      <c r="E103" s="453"/>
      <c r="F103" s="453" t="s">
        <v>275</v>
      </c>
      <c r="G103" s="453"/>
      <c r="H103" s="453"/>
      <c r="I103" s="453"/>
      <c r="J103" s="238">
        <v>0</v>
      </c>
    </row>
    <row r="104" spans="1:10">
      <c r="A104" s="242" t="s">
        <v>276</v>
      </c>
      <c r="B104" s="243" t="s">
        <v>237</v>
      </c>
      <c r="C104" s="243" t="s">
        <v>236</v>
      </c>
      <c r="D104" s="243" t="s">
        <v>277</v>
      </c>
      <c r="E104" s="243" t="s">
        <v>262</v>
      </c>
      <c r="F104" s="243" t="s">
        <v>262</v>
      </c>
      <c r="G104" s="243" t="s">
        <v>272</v>
      </c>
      <c r="H104" s="243" t="s">
        <v>273</v>
      </c>
      <c r="I104" s="243" t="s">
        <v>274</v>
      </c>
      <c r="J104" s="243" t="s">
        <v>259</v>
      </c>
    </row>
    <row r="105" spans="1:10" ht="38.25">
      <c r="A105" s="239" t="s">
        <v>278</v>
      </c>
      <c r="B105" s="240" t="s">
        <v>254</v>
      </c>
      <c r="C105" s="240" t="s">
        <v>307</v>
      </c>
      <c r="D105" s="240" t="s">
        <v>308</v>
      </c>
      <c r="E105" s="240" t="s">
        <v>262</v>
      </c>
      <c r="F105" s="240" t="s">
        <v>281</v>
      </c>
      <c r="G105" s="240" t="s">
        <v>306</v>
      </c>
      <c r="H105" s="240">
        <v>120.75</v>
      </c>
      <c r="I105" s="240">
        <v>1E-3</v>
      </c>
      <c r="J105" s="240">
        <v>0.12</v>
      </c>
    </row>
    <row r="106" spans="1:10">
      <c r="A106" s="453" t="s">
        <v>262</v>
      </c>
      <c r="B106" s="453"/>
      <c r="C106" s="453"/>
      <c r="D106" s="453"/>
      <c r="E106" s="453"/>
      <c r="F106" s="453" t="s">
        <v>283</v>
      </c>
      <c r="G106" s="453"/>
      <c r="H106" s="453"/>
      <c r="I106" s="453"/>
      <c r="J106" s="238">
        <v>0.12</v>
      </c>
    </row>
    <row r="107" spans="1:10">
      <c r="A107" s="242" t="s">
        <v>249</v>
      </c>
      <c r="B107" s="243" t="s">
        <v>237</v>
      </c>
      <c r="C107" s="243" t="s">
        <v>236</v>
      </c>
      <c r="D107" s="243" t="s">
        <v>313</v>
      </c>
      <c r="E107" s="243" t="s">
        <v>374</v>
      </c>
      <c r="F107" s="243" t="s">
        <v>314</v>
      </c>
      <c r="G107" s="243" t="s">
        <v>272</v>
      </c>
      <c r="H107" s="243" t="s">
        <v>273</v>
      </c>
      <c r="I107" s="243" t="s">
        <v>274</v>
      </c>
      <c r="J107" s="243" t="s">
        <v>259</v>
      </c>
    </row>
    <row r="108" spans="1:10">
      <c r="A108" s="453" t="s">
        <v>262</v>
      </c>
      <c r="B108" s="453"/>
      <c r="C108" s="453"/>
      <c r="D108" s="453"/>
      <c r="E108" s="453"/>
      <c r="F108" s="453" t="s">
        <v>315</v>
      </c>
      <c r="G108" s="453"/>
      <c r="H108" s="453"/>
      <c r="I108" s="453"/>
      <c r="J108" s="238">
        <v>0.12</v>
      </c>
    </row>
    <row r="109" spans="1:10">
      <c r="A109" s="241" t="s">
        <v>262</v>
      </c>
      <c r="B109" s="241" t="s">
        <v>262</v>
      </c>
      <c r="C109" s="241" t="s">
        <v>262</v>
      </c>
      <c r="D109" s="241" t="s">
        <v>262</v>
      </c>
      <c r="E109" s="241" t="s">
        <v>262</v>
      </c>
      <c r="F109" s="241" t="s">
        <v>262</v>
      </c>
      <c r="G109" s="241" t="s">
        <v>262</v>
      </c>
      <c r="H109" s="241" t="s">
        <v>262</v>
      </c>
      <c r="I109" s="241" t="s">
        <v>262</v>
      </c>
      <c r="J109" s="241" t="s">
        <v>262</v>
      </c>
    </row>
    <row r="110" spans="1:10">
      <c r="A110" s="245" t="s">
        <v>53</v>
      </c>
      <c r="B110" s="246" t="s">
        <v>236</v>
      </c>
      <c r="C110" s="246" t="s">
        <v>237</v>
      </c>
      <c r="D110" s="246" t="s">
        <v>238</v>
      </c>
      <c r="E110" s="460"/>
      <c r="F110" s="461"/>
      <c r="G110" s="246" t="s">
        <v>239</v>
      </c>
      <c r="H110" s="246" t="s">
        <v>240</v>
      </c>
      <c r="I110" s="246" t="s">
        <v>241</v>
      </c>
      <c r="J110" s="246" t="s">
        <v>242</v>
      </c>
    </row>
    <row r="111" spans="1:10">
      <c r="A111" s="249" t="s">
        <v>243</v>
      </c>
      <c r="B111" s="250" t="s">
        <v>350</v>
      </c>
      <c r="C111" s="250" t="s">
        <v>245</v>
      </c>
      <c r="D111" s="237" t="s">
        <v>419</v>
      </c>
      <c r="E111" s="454"/>
      <c r="F111" s="455"/>
      <c r="G111" s="47" t="s">
        <v>362</v>
      </c>
      <c r="H111" s="192">
        <v>1</v>
      </c>
      <c r="I111" s="51">
        <v>5092.5600000000004</v>
      </c>
      <c r="J111" s="51">
        <v>5092.5600000000004</v>
      </c>
    </row>
    <row r="112" spans="1:10" ht="25.5">
      <c r="A112" s="247" t="s">
        <v>246</v>
      </c>
      <c r="B112" s="248">
        <v>90778</v>
      </c>
      <c r="C112" s="248" t="s">
        <v>247</v>
      </c>
      <c r="D112" s="240" t="s">
        <v>284</v>
      </c>
      <c r="E112" s="456"/>
      <c r="F112" s="457"/>
      <c r="G112" s="248" t="s">
        <v>249</v>
      </c>
      <c r="H112" s="193">
        <v>24</v>
      </c>
      <c r="I112" s="60">
        <v>121.99</v>
      </c>
      <c r="J112" s="60">
        <v>2927.76</v>
      </c>
    </row>
    <row r="113" spans="1:10" ht="25.5">
      <c r="A113" s="252" t="s">
        <v>246</v>
      </c>
      <c r="B113" s="253">
        <v>88255</v>
      </c>
      <c r="C113" s="253" t="s">
        <v>247</v>
      </c>
      <c r="D113" s="254" t="s">
        <v>288</v>
      </c>
      <c r="E113" s="458"/>
      <c r="F113" s="459"/>
      <c r="G113" s="253" t="s">
        <v>249</v>
      </c>
      <c r="H113" s="255">
        <v>60</v>
      </c>
      <c r="I113" s="256">
        <v>36.08</v>
      </c>
      <c r="J113" s="256">
        <v>2164.8000000000002</v>
      </c>
    </row>
  </sheetData>
  <mergeCells count="105">
    <mergeCell ref="A108:E108"/>
    <mergeCell ref="F108:I108"/>
    <mergeCell ref="E110:F110"/>
    <mergeCell ref="E111:F111"/>
    <mergeCell ref="E112:F112"/>
    <mergeCell ref="E113:F113"/>
    <mergeCell ref="A101:E101"/>
    <mergeCell ref="F101:I101"/>
    <mergeCell ref="A103:E103"/>
    <mergeCell ref="F103:I103"/>
    <mergeCell ref="A106:E106"/>
    <mergeCell ref="F106:I106"/>
    <mergeCell ref="A98:E98"/>
    <mergeCell ref="F98:I98"/>
    <mergeCell ref="A99:E99"/>
    <mergeCell ref="F99:I99"/>
    <mergeCell ref="A100:E100"/>
    <mergeCell ref="F100:I100"/>
    <mergeCell ref="G94:H94"/>
    <mergeCell ref="I94:I95"/>
    <mergeCell ref="J94:J95"/>
    <mergeCell ref="A96:E96"/>
    <mergeCell ref="F96:I96"/>
    <mergeCell ref="F97:I97"/>
    <mergeCell ref="E88:F88"/>
    <mergeCell ref="E92:F92"/>
    <mergeCell ref="E93:F93"/>
    <mergeCell ref="A94:A95"/>
    <mergeCell ref="B94:B95"/>
    <mergeCell ref="C94:C95"/>
    <mergeCell ref="D94:D95"/>
    <mergeCell ref="E94:F94"/>
    <mergeCell ref="E71:F71"/>
    <mergeCell ref="E72:F72"/>
    <mergeCell ref="E75:F75"/>
    <mergeCell ref="E76:F76"/>
    <mergeCell ref="E77:F77"/>
    <mergeCell ref="E80:F80"/>
    <mergeCell ref="E63:F63"/>
    <mergeCell ref="E64:F64"/>
    <mergeCell ref="E65:F65"/>
    <mergeCell ref="E68:F68"/>
    <mergeCell ref="E69:F69"/>
    <mergeCell ref="E70:F70"/>
    <mergeCell ref="E53:F53"/>
    <mergeCell ref="E54:F54"/>
    <mergeCell ref="E55:F55"/>
    <mergeCell ref="E58:F58"/>
    <mergeCell ref="E59:F59"/>
    <mergeCell ref="E62:F62"/>
    <mergeCell ref="A45:E45"/>
    <mergeCell ref="F45:I45"/>
    <mergeCell ref="A48:E48"/>
    <mergeCell ref="F48:I48"/>
    <mergeCell ref="A50:E50"/>
    <mergeCell ref="F50:I50"/>
    <mergeCell ref="A41:E41"/>
    <mergeCell ref="F41:I41"/>
    <mergeCell ref="A42:E42"/>
    <mergeCell ref="F42:I42"/>
    <mergeCell ref="A43:E43"/>
    <mergeCell ref="F43:I43"/>
    <mergeCell ref="I36:I37"/>
    <mergeCell ref="J36:J37"/>
    <mergeCell ref="A38:E38"/>
    <mergeCell ref="F38:I38"/>
    <mergeCell ref="F39:I39"/>
    <mergeCell ref="A40:E40"/>
    <mergeCell ref="F40:I40"/>
    <mergeCell ref="A36:A37"/>
    <mergeCell ref="B36:B37"/>
    <mergeCell ref="C36:C37"/>
    <mergeCell ref="D36:D37"/>
    <mergeCell ref="E36:F36"/>
    <mergeCell ref="G36:H36"/>
    <mergeCell ref="E28:F28"/>
    <mergeCell ref="E29:F29"/>
    <mergeCell ref="E30:F30"/>
    <mergeCell ref="A31:E31"/>
    <mergeCell ref="F31:I31"/>
    <mergeCell ref="E35:F35"/>
    <mergeCell ref="E20:F20"/>
    <mergeCell ref="E21:F21"/>
    <mergeCell ref="E22:F22"/>
    <mergeCell ref="E23:F23"/>
    <mergeCell ref="E24:F24"/>
    <mergeCell ref="E25:F25"/>
    <mergeCell ref="E15:F15"/>
    <mergeCell ref="E16:F16"/>
    <mergeCell ref="E17:F17"/>
    <mergeCell ref="E5:F5"/>
    <mergeCell ref="E6:F6"/>
    <mergeCell ref="E7:F7"/>
    <mergeCell ref="E8:F8"/>
    <mergeCell ref="E9:F9"/>
    <mergeCell ref="E11:F11"/>
    <mergeCell ref="C1:D1"/>
    <mergeCell ref="F1:G2"/>
    <mergeCell ref="H1:J1"/>
    <mergeCell ref="C2:D2"/>
    <mergeCell ref="H2:J2"/>
    <mergeCell ref="E4:F4"/>
    <mergeCell ref="E12:F12"/>
    <mergeCell ref="E13:F13"/>
    <mergeCell ref="E14:F14"/>
  </mergeCells>
  <pageMargins left="0.47847222222222202" right="0.390972222222222" top="1.35347222222222" bottom="1.05277777777778" header="1.08819444444444" footer="0.78749999999999998"/>
  <pageSetup paperSize="9" scale="52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31"/>
  <sheetViews>
    <sheetView topLeftCell="A6" zoomScale="74" zoomScaleNormal="74" workbookViewId="0">
      <selection activeCell="J26" sqref="J26"/>
    </sheetView>
  </sheetViews>
  <sheetFormatPr defaultColWidth="7.875" defaultRowHeight="14.25"/>
  <cols>
    <col min="1" max="1" width="9.25" customWidth="1"/>
    <col min="2" max="2" width="12.875" customWidth="1"/>
    <col min="3" max="3" width="53" customWidth="1"/>
  </cols>
  <sheetData>
    <row r="1" spans="1:4" ht="15" customHeight="1">
      <c r="A1" s="484" t="s">
        <v>420</v>
      </c>
      <c r="B1" s="484"/>
      <c r="C1" s="484"/>
      <c r="D1" s="484"/>
    </row>
    <row r="2" spans="1:4">
      <c r="A2" s="484"/>
      <c r="B2" s="484"/>
      <c r="C2" s="484"/>
      <c r="D2" s="484"/>
    </row>
    <row r="3" spans="1:4">
      <c r="A3" s="550"/>
      <c r="B3" s="550"/>
      <c r="C3" s="550"/>
      <c r="D3" s="550"/>
    </row>
    <row r="4" spans="1:4" ht="15.75">
      <c r="A4" s="62" t="s">
        <v>421</v>
      </c>
      <c r="B4" s="63" t="s">
        <v>422</v>
      </c>
      <c r="C4" s="64" t="s">
        <v>423</v>
      </c>
      <c r="D4" s="64"/>
    </row>
    <row r="5" spans="1:4" ht="15.75">
      <c r="A5" s="65"/>
      <c r="B5" s="66" t="s">
        <v>424</v>
      </c>
      <c r="C5" s="65" t="s">
        <v>425</v>
      </c>
      <c r="D5" s="67">
        <v>0.03</v>
      </c>
    </row>
    <row r="6" spans="1:4" ht="15.75">
      <c r="A6" s="68"/>
      <c r="B6" s="69"/>
      <c r="C6" s="70" t="s">
        <v>426</v>
      </c>
      <c r="D6" s="71">
        <f>SUM(D5)</f>
        <v>0.03</v>
      </c>
    </row>
    <row r="7" spans="1:4" ht="15.75">
      <c r="A7" s="72"/>
      <c r="B7" s="73"/>
      <c r="C7" s="74"/>
      <c r="D7" s="75"/>
    </row>
    <row r="8" spans="1:4" ht="15.75">
      <c r="A8" s="62" t="s">
        <v>421</v>
      </c>
      <c r="B8" s="76" t="s">
        <v>427</v>
      </c>
      <c r="C8" s="64" t="s">
        <v>428</v>
      </c>
      <c r="D8" s="64"/>
    </row>
    <row r="9" spans="1:4" ht="15.75">
      <c r="A9" s="77"/>
      <c r="B9" s="78" t="s">
        <v>427</v>
      </c>
      <c r="C9" s="65" t="s">
        <v>429</v>
      </c>
      <c r="D9" s="67">
        <v>6.1600000000000002E-2</v>
      </c>
    </row>
    <row r="10" spans="1:4" ht="15.75">
      <c r="A10" s="68"/>
      <c r="B10" s="79"/>
      <c r="C10" s="80" t="s">
        <v>430</v>
      </c>
      <c r="D10" s="71">
        <f>SUM(D9)</f>
        <v>6.1600000000000002E-2</v>
      </c>
    </row>
    <row r="11" spans="1:4" ht="15.75">
      <c r="A11" s="72"/>
      <c r="B11" s="73"/>
      <c r="C11" s="74"/>
      <c r="D11" s="75"/>
    </row>
    <row r="12" spans="1:4" ht="15.75">
      <c r="A12" s="62" t="s">
        <v>421</v>
      </c>
      <c r="B12" s="63" t="s">
        <v>431</v>
      </c>
      <c r="C12" s="62" t="s">
        <v>432</v>
      </c>
      <c r="D12" s="62"/>
    </row>
    <row r="13" spans="1:4" ht="15.75">
      <c r="A13" s="77"/>
      <c r="B13" s="66" t="s">
        <v>433</v>
      </c>
      <c r="C13" s="77" t="s">
        <v>434</v>
      </c>
      <c r="D13" s="81">
        <v>6.4999999999999997E-3</v>
      </c>
    </row>
    <row r="14" spans="1:4" ht="15.75">
      <c r="A14" s="77"/>
      <c r="B14" s="66" t="s">
        <v>435</v>
      </c>
      <c r="C14" s="77" t="s">
        <v>436</v>
      </c>
      <c r="D14" s="81">
        <v>0.03</v>
      </c>
    </row>
    <row r="15" spans="1:4" ht="15.75">
      <c r="A15" s="77"/>
      <c r="B15" s="66" t="s">
        <v>437</v>
      </c>
      <c r="C15" s="82" t="s">
        <v>438</v>
      </c>
      <c r="D15" s="81">
        <v>0.05</v>
      </c>
    </row>
    <row r="16" spans="1:4" ht="15.75">
      <c r="A16" s="68"/>
      <c r="B16" s="83"/>
      <c r="C16" s="80" t="s">
        <v>439</v>
      </c>
      <c r="D16" s="71">
        <f>SUM(D13:D15)</f>
        <v>8.6499999999999994E-2</v>
      </c>
    </row>
    <row r="17" spans="1:4" ht="15.75">
      <c r="A17" s="72"/>
      <c r="B17" s="84"/>
      <c r="C17" s="73"/>
      <c r="D17" s="85"/>
    </row>
    <row r="18" spans="1:4" ht="15.75">
      <c r="A18" s="86"/>
      <c r="B18" s="87"/>
      <c r="C18" s="88"/>
      <c r="D18" s="89"/>
    </row>
    <row r="19" spans="1:4" ht="15">
      <c r="A19" s="485" t="s">
        <v>440</v>
      </c>
      <c r="B19" s="485"/>
      <c r="C19" s="485"/>
      <c r="D19" s="485"/>
    </row>
    <row r="20" spans="1:4" ht="15">
      <c r="A20" s="90"/>
      <c r="B20" s="91"/>
      <c r="C20" s="91"/>
      <c r="D20" s="92"/>
    </row>
    <row r="21" spans="1:4" ht="23.85" customHeight="1">
      <c r="A21" s="486" t="s">
        <v>441</v>
      </c>
      <c r="B21" s="486"/>
      <c r="C21" s="486"/>
      <c r="D21" s="286">
        <f>ROUND(((1+D6)*(1+D10)*(1+D16)),2)</f>
        <v>1.19</v>
      </c>
    </row>
    <row r="22" spans="1:4" ht="15.75">
      <c r="A22" s="93"/>
      <c r="B22" s="87"/>
      <c r="C22" s="94"/>
      <c r="D22" s="95"/>
    </row>
    <row r="23" spans="1:4" ht="15.75">
      <c r="A23" s="93"/>
      <c r="B23" s="87"/>
      <c r="C23" s="94"/>
      <c r="D23" s="95"/>
    </row>
    <row r="24" spans="1:4" ht="15" customHeight="1">
      <c r="A24" s="483" t="s">
        <v>442</v>
      </c>
      <c r="B24" s="483"/>
      <c r="C24" s="483"/>
      <c r="D24" s="483"/>
    </row>
    <row r="25" spans="1:4" ht="32.25" customHeight="1">
      <c r="A25" s="483"/>
      <c r="B25" s="483"/>
      <c r="C25" s="483"/>
      <c r="D25" s="483"/>
    </row>
    <row r="26" spans="1:4" ht="15.75">
      <c r="A26" s="86"/>
      <c r="B26" s="87"/>
      <c r="C26" s="94"/>
      <c r="D26" s="95"/>
    </row>
    <row r="27" spans="1:4" ht="24.6" customHeight="1">
      <c r="A27" s="483" t="s">
        <v>443</v>
      </c>
      <c r="B27" s="483"/>
      <c r="C27" s="483"/>
      <c r="D27" s="483"/>
    </row>
    <row r="28" spans="1:4">
      <c r="A28" s="483"/>
      <c r="B28" s="483"/>
      <c r="C28" s="483"/>
      <c r="D28" s="483"/>
    </row>
    <row r="29" spans="1:4" ht="13.9" customHeight="1">
      <c r="A29" s="483" t="s">
        <v>444</v>
      </c>
      <c r="B29" s="483"/>
      <c r="C29" s="483"/>
      <c r="D29" s="483"/>
    </row>
    <row r="30" spans="1:4" ht="27.6" customHeight="1">
      <c r="A30" s="483"/>
      <c r="B30" s="483"/>
      <c r="C30" s="483"/>
      <c r="D30" s="483"/>
    </row>
    <row r="31" spans="1:4">
      <c r="A31" s="96"/>
      <c r="B31" s="97"/>
      <c r="C31" s="98"/>
      <c r="D31" s="99"/>
    </row>
  </sheetData>
  <mergeCells count="7">
    <mergeCell ref="A27:D28"/>
    <mergeCell ref="A29:D30"/>
    <mergeCell ref="A1:D2"/>
    <mergeCell ref="A3:D3"/>
    <mergeCell ref="A19:D19"/>
    <mergeCell ref="A21:C21"/>
    <mergeCell ref="A24:D25"/>
  </mergeCells>
  <pageMargins left="0.74027777777777803" right="0.43472222222222201" top="1.35347222222222" bottom="1.05277777777778" header="1.08819444444444" footer="0.78749999999999998"/>
  <pageSetup paperSize="9" scale="9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32"/>
  <sheetViews>
    <sheetView topLeftCell="A16" zoomScale="74" zoomScaleNormal="74" workbookViewId="0">
      <selection activeCell="N4" sqref="A4:XFD33"/>
    </sheetView>
  </sheetViews>
  <sheetFormatPr defaultColWidth="8.625" defaultRowHeight="14.25"/>
  <cols>
    <col min="1" max="2" width="10" customWidth="1"/>
    <col min="3" max="3" width="60" customWidth="1"/>
    <col min="4" max="4" width="25" customWidth="1"/>
    <col min="5" max="5" width="10" customWidth="1"/>
    <col min="6" max="9" width="13" customWidth="1"/>
    <col min="10" max="10" width="17.125" bestFit="1" customWidth="1"/>
    <col min="11" max="12" width="13" customWidth="1"/>
    <col min="13" max="13" width="15" customWidth="1"/>
    <col min="1021" max="1024" width="10.5" customWidth="1"/>
  </cols>
  <sheetData>
    <row r="1" spans="1:13" ht="14.1" customHeight="1">
      <c r="A1" s="100"/>
      <c r="B1" s="100"/>
      <c r="C1" s="101" t="s">
        <v>228</v>
      </c>
      <c r="D1" s="101" t="s">
        <v>229</v>
      </c>
      <c r="E1" s="488" t="s">
        <v>445</v>
      </c>
      <c r="F1" s="488"/>
      <c r="G1" s="489" t="s">
        <v>231</v>
      </c>
      <c r="H1" s="489"/>
      <c r="I1" s="489"/>
      <c r="J1" s="489"/>
      <c r="K1" s="489"/>
    </row>
    <row r="2" spans="1:13" ht="87" customHeight="1">
      <c r="A2" s="102"/>
      <c r="B2" s="102"/>
      <c r="C2" s="103" t="s">
        <v>446</v>
      </c>
      <c r="D2" s="102" t="s">
        <v>447</v>
      </c>
      <c r="E2" s="490" t="s">
        <v>448</v>
      </c>
      <c r="F2" s="490"/>
      <c r="G2" s="491" t="s">
        <v>234</v>
      </c>
      <c r="H2" s="491"/>
      <c r="I2" s="491"/>
      <c r="J2" s="491"/>
      <c r="K2" s="491"/>
    </row>
    <row r="3" spans="1:13" ht="14.1" customHeight="1">
      <c r="A3" s="492" t="s">
        <v>449</v>
      </c>
      <c r="B3" s="492"/>
      <c r="C3" s="492"/>
      <c r="D3" s="492"/>
      <c r="E3" s="492"/>
      <c r="F3" s="492"/>
      <c r="G3" s="492"/>
      <c r="H3" s="492"/>
      <c r="I3" s="492"/>
      <c r="J3" s="492"/>
      <c r="K3" s="492"/>
    </row>
    <row r="4" spans="1:13" ht="20.100000000000001" customHeight="1">
      <c r="A4" s="487" t="s">
        <v>236</v>
      </c>
      <c r="B4" s="487" t="s">
        <v>237</v>
      </c>
      <c r="C4" s="487" t="s">
        <v>238</v>
      </c>
      <c r="D4" s="487" t="s">
        <v>450</v>
      </c>
      <c r="E4" s="487" t="s">
        <v>239</v>
      </c>
      <c r="F4" s="487" t="s">
        <v>274</v>
      </c>
      <c r="G4" s="487" t="s">
        <v>451</v>
      </c>
      <c r="H4" s="487" t="s">
        <v>242</v>
      </c>
      <c r="I4" s="487" t="s">
        <v>452</v>
      </c>
      <c r="J4" s="487" t="s">
        <v>453</v>
      </c>
      <c r="K4" s="487" t="s">
        <v>454</v>
      </c>
      <c r="L4" s="551"/>
      <c r="M4" s="551"/>
    </row>
    <row r="5" spans="1:13" ht="20.100000000000001" customHeight="1">
      <c r="A5" s="487"/>
      <c r="B5" s="487"/>
      <c r="C5" s="487"/>
      <c r="D5" s="487"/>
      <c r="E5" s="487"/>
      <c r="F5" s="487"/>
      <c r="G5" s="487"/>
      <c r="H5" s="487"/>
      <c r="I5" s="487"/>
      <c r="J5" s="487"/>
      <c r="K5" s="487"/>
      <c r="L5" s="551"/>
      <c r="M5" s="551"/>
    </row>
    <row r="6" spans="1:13" ht="24" customHeight="1">
      <c r="A6" s="169">
        <v>2707</v>
      </c>
      <c r="B6" s="169" t="s">
        <v>247</v>
      </c>
      <c r="C6" s="168" t="s">
        <v>455</v>
      </c>
      <c r="D6" s="169" t="s">
        <v>265</v>
      </c>
      <c r="E6" s="169" t="s">
        <v>249</v>
      </c>
      <c r="F6" s="172">
        <v>4364.3210558999999</v>
      </c>
      <c r="G6" s="173">
        <v>117.86</v>
      </c>
      <c r="H6" s="172">
        <v>514378.88</v>
      </c>
      <c r="I6" s="184">
        <f>H6/J$31</f>
        <v>0.50151805918408099</v>
      </c>
      <c r="J6" s="174">
        <v>514378.8796484</v>
      </c>
      <c r="K6" s="184">
        <f>I6</f>
        <v>0.50151805918408099</v>
      </c>
    </row>
    <row r="7" spans="1:13" ht="24" customHeight="1">
      <c r="A7" s="171">
        <v>2358</v>
      </c>
      <c r="B7" s="171" t="s">
        <v>247</v>
      </c>
      <c r="C7" s="170" t="s">
        <v>456</v>
      </c>
      <c r="D7" s="171" t="s">
        <v>265</v>
      </c>
      <c r="E7" s="171" t="s">
        <v>249</v>
      </c>
      <c r="F7" s="175">
        <v>8033.0454016000003</v>
      </c>
      <c r="G7" s="176">
        <v>41.19</v>
      </c>
      <c r="H7" s="175">
        <v>330881.14</v>
      </c>
      <c r="I7" s="185">
        <f t="shared" ref="I7:I31" si="0">H7/J$31</f>
        <v>0.32260824385600007</v>
      </c>
      <c r="J7" s="177">
        <v>845260.01974030002</v>
      </c>
      <c r="K7" s="185">
        <f>K6+I7</f>
        <v>0.82412630304008105</v>
      </c>
    </row>
    <row r="8" spans="1:13" ht="24" customHeight="1">
      <c r="A8" s="171">
        <v>33952</v>
      </c>
      <c r="B8" s="171" t="s">
        <v>247</v>
      </c>
      <c r="C8" s="170" t="s">
        <v>457</v>
      </c>
      <c r="D8" s="171" t="s">
        <v>265</v>
      </c>
      <c r="E8" s="171" t="s">
        <v>249</v>
      </c>
      <c r="F8" s="175">
        <v>508.82328000000001</v>
      </c>
      <c r="G8" s="176">
        <v>116.46</v>
      </c>
      <c r="H8" s="175">
        <v>59257.56</v>
      </c>
      <c r="I8" s="185">
        <f t="shared" si="0"/>
        <v>5.777596561348753E-2</v>
      </c>
      <c r="J8" s="177">
        <v>904517.57892909995</v>
      </c>
      <c r="K8" s="185">
        <f t="shared" ref="K8:K31" si="1">K7+I8</f>
        <v>0.88190226865356858</v>
      </c>
    </row>
    <row r="9" spans="1:13" ht="24" customHeight="1">
      <c r="A9" s="171" t="s">
        <v>458</v>
      </c>
      <c r="B9" s="171" t="s">
        <v>254</v>
      </c>
      <c r="C9" s="170" t="s">
        <v>459</v>
      </c>
      <c r="D9" s="171" t="s">
        <v>265</v>
      </c>
      <c r="E9" s="171" t="s">
        <v>249</v>
      </c>
      <c r="F9" s="175">
        <v>2.5878637000000002</v>
      </c>
      <c r="G9" s="176" t="s">
        <v>460</v>
      </c>
      <c r="H9" s="175">
        <v>50496.78</v>
      </c>
      <c r="I9" s="185">
        <f t="shared" si="0"/>
        <v>4.9234228086202751E-2</v>
      </c>
      <c r="J9" s="177">
        <v>955014.35627810005</v>
      </c>
      <c r="K9" s="185">
        <f t="shared" si="1"/>
        <v>0.93113649673977128</v>
      </c>
    </row>
    <row r="10" spans="1:13" ht="26.1" customHeight="1">
      <c r="A10" s="181">
        <v>37372</v>
      </c>
      <c r="B10" s="181" t="s">
        <v>247</v>
      </c>
      <c r="C10" s="182" t="s">
        <v>461</v>
      </c>
      <c r="D10" s="181" t="s">
        <v>271</v>
      </c>
      <c r="E10" s="181" t="s">
        <v>249</v>
      </c>
      <c r="F10" s="180">
        <v>12948.758</v>
      </c>
      <c r="G10" s="183" t="s">
        <v>462</v>
      </c>
      <c r="H10" s="180">
        <v>17351.34</v>
      </c>
      <c r="I10" s="186">
        <f t="shared" si="0"/>
        <v>1.6917511000924281E-2</v>
      </c>
      <c r="J10" s="180">
        <v>972365.69199810002</v>
      </c>
      <c r="K10" s="186">
        <f t="shared" si="1"/>
        <v>0.94805400774069559</v>
      </c>
    </row>
    <row r="11" spans="1:13" ht="24" customHeight="1">
      <c r="A11" s="181">
        <v>2708</v>
      </c>
      <c r="B11" s="181" t="s">
        <v>247</v>
      </c>
      <c r="C11" s="182" t="s">
        <v>463</v>
      </c>
      <c r="D11" s="181" t="s">
        <v>265</v>
      </c>
      <c r="E11" s="181" t="s">
        <v>249</v>
      </c>
      <c r="F11" s="180">
        <v>104.9350622</v>
      </c>
      <c r="G11" s="183" t="s">
        <v>464</v>
      </c>
      <c r="H11" s="180">
        <v>15473.72</v>
      </c>
      <c r="I11" s="186">
        <f t="shared" si="0"/>
        <v>1.5086836424461861E-2</v>
      </c>
      <c r="J11" s="180">
        <v>987839.41627010005</v>
      </c>
      <c r="K11" s="186">
        <f t="shared" si="1"/>
        <v>0.96314084416515744</v>
      </c>
    </row>
    <row r="12" spans="1:13" ht="39" customHeight="1">
      <c r="A12" s="181" t="s">
        <v>62</v>
      </c>
      <c r="B12" s="181" t="s">
        <v>245</v>
      </c>
      <c r="C12" s="182" t="s">
        <v>63</v>
      </c>
      <c r="D12" s="181" t="s">
        <v>465</v>
      </c>
      <c r="E12" s="181" t="s">
        <v>64</v>
      </c>
      <c r="F12" s="180">
        <v>135</v>
      </c>
      <c r="G12" s="183" t="s">
        <v>466</v>
      </c>
      <c r="H12" s="180">
        <v>11049.75</v>
      </c>
      <c r="I12" s="186">
        <f t="shared" si="0"/>
        <v>1.0773477275095934E-2</v>
      </c>
      <c r="J12" s="180">
        <v>998889.16627010005</v>
      </c>
      <c r="K12" s="186">
        <f t="shared" si="1"/>
        <v>0.97391432144025336</v>
      </c>
    </row>
    <row r="13" spans="1:13" ht="26.1" customHeight="1">
      <c r="A13" s="181" t="s">
        <v>467</v>
      </c>
      <c r="B13" s="181" t="s">
        <v>245</v>
      </c>
      <c r="C13" s="182" t="s">
        <v>60</v>
      </c>
      <c r="D13" s="181" t="s">
        <v>465</v>
      </c>
      <c r="E13" s="181" t="s">
        <v>6</v>
      </c>
      <c r="F13" s="180">
        <v>2</v>
      </c>
      <c r="G13" s="183" t="s">
        <v>468</v>
      </c>
      <c r="H13" s="180">
        <v>9933.34</v>
      </c>
      <c r="I13" s="186">
        <f t="shared" si="0"/>
        <v>9.684980452571457E-3</v>
      </c>
      <c r="J13" s="180">
        <v>1008822.5062701</v>
      </c>
      <c r="K13" s="186">
        <f t="shared" si="1"/>
        <v>0.98359930189282485</v>
      </c>
    </row>
    <row r="14" spans="1:13" ht="24" customHeight="1">
      <c r="A14" s="181">
        <v>43493</v>
      </c>
      <c r="B14" s="181" t="s">
        <v>247</v>
      </c>
      <c r="C14" s="182" t="s">
        <v>469</v>
      </c>
      <c r="D14" s="181" t="s">
        <v>271</v>
      </c>
      <c r="E14" s="181" t="s">
        <v>249</v>
      </c>
      <c r="F14" s="180">
        <v>7986.2460000000001</v>
      </c>
      <c r="G14" s="183" t="s">
        <v>470</v>
      </c>
      <c r="H14" s="180">
        <v>5670.23</v>
      </c>
      <c r="I14" s="186">
        <f t="shared" si="0"/>
        <v>5.5284593813948023E-3</v>
      </c>
      <c r="J14" s="180">
        <v>1014492.7409301</v>
      </c>
      <c r="K14" s="186">
        <f t="shared" si="1"/>
        <v>0.98912776127421964</v>
      </c>
    </row>
    <row r="15" spans="1:13" ht="26.1" customHeight="1">
      <c r="A15" s="181">
        <v>2706</v>
      </c>
      <c r="B15" s="181" t="s">
        <v>247</v>
      </c>
      <c r="C15" s="182" t="s">
        <v>471</v>
      </c>
      <c r="D15" s="181" t="s">
        <v>265</v>
      </c>
      <c r="E15" s="181" t="s">
        <v>249</v>
      </c>
      <c r="F15" s="180">
        <v>43.649210799999999</v>
      </c>
      <c r="G15" s="183" t="s">
        <v>472</v>
      </c>
      <c r="H15" s="180">
        <v>4973.83</v>
      </c>
      <c r="I15" s="186">
        <f t="shared" si="0"/>
        <v>4.8494712075106148E-3</v>
      </c>
      <c r="J15" s="180">
        <v>1019466.5685007999</v>
      </c>
      <c r="K15" s="186">
        <f t="shared" si="1"/>
        <v>0.99397723248173031</v>
      </c>
    </row>
    <row r="16" spans="1:13" ht="26.1" customHeight="1">
      <c r="A16" s="181">
        <v>43486</v>
      </c>
      <c r="B16" s="181" t="s">
        <v>247</v>
      </c>
      <c r="C16" s="182" t="s">
        <v>473</v>
      </c>
      <c r="D16" s="181" t="s">
        <v>271</v>
      </c>
      <c r="E16" s="181" t="s">
        <v>249</v>
      </c>
      <c r="F16" s="180">
        <v>4941.5119999999997</v>
      </c>
      <c r="G16" s="183" t="s">
        <v>474</v>
      </c>
      <c r="H16" s="180">
        <v>3656.72</v>
      </c>
      <c r="I16" s="186">
        <f t="shared" si="0"/>
        <v>3.5652924112662097E-3</v>
      </c>
      <c r="J16" s="180">
        <v>1023123.2873808</v>
      </c>
      <c r="K16" s="186">
        <f t="shared" si="1"/>
        <v>0.99754252489299655</v>
      </c>
    </row>
    <row r="17" spans="1:11" ht="24" customHeight="1">
      <c r="A17" s="181">
        <v>43469</v>
      </c>
      <c r="B17" s="181" t="s">
        <v>247</v>
      </c>
      <c r="C17" s="182" t="s">
        <v>475</v>
      </c>
      <c r="D17" s="181" t="s">
        <v>271</v>
      </c>
      <c r="E17" s="181" t="s">
        <v>249</v>
      </c>
      <c r="F17" s="180">
        <v>7986.2460000000001</v>
      </c>
      <c r="G17" s="183" t="s">
        <v>476</v>
      </c>
      <c r="H17" s="180">
        <v>559.04</v>
      </c>
      <c r="I17" s="186">
        <f t="shared" si="0"/>
        <v>5.4506253407268313E-4</v>
      </c>
      <c r="J17" s="180">
        <v>1023682.3246008001</v>
      </c>
      <c r="K17" s="186">
        <f t="shared" si="1"/>
        <v>0.99808758742706927</v>
      </c>
    </row>
    <row r="18" spans="1:11" ht="24" customHeight="1">
      <c r="A18" s="181" t="s">
        <v>477</v>
      </c>
      <c r="B18" s="181" t="s">
        <v>254</v>
      </c>
      <c r="C18" s="182" t="s">
        <v>478</v>
      </c>
      <c r="D18" s="181" t="s">
        <v>271</v>
      </c>
      <c r="E18" s="181" t="s">
        <v>287</v>
      </c>
      <c r="F18" s="180">
        <v>2.52</v>
      </c>
      <c r="G18" s="183" t="s">
        <v>479</v>
      </c>
      <c r="H18" s="180">
        <v>543.21</v>
      </c>
      <c r="I18" s="186">
        <f t="shared" si="0"/>
        <v>5.2962832558246689E-4</v>
      </c>
      <c r="J18" s="180">
        <v>1024225.5358008</v>
      </c>
      <c r="K18" s="186">
        <f t="shared" si="1"/>
        <v>0.99861721575265172</v>
      </c>
    </row>
    <row r="19" spans="1:11" ht="24" customHeight="1">
      <c r="A19" s="181">
        <v>37373</v>
      </c>
      <c r="B19" s="181" t="s">
        <v>247</v>
      </c>
      <c r="C19" s="182" t="s">
        <v>480</v>
      </c>
      <c r="D19" s="181" t="s">
        <v>271</v>
      </c>
      <c r="E19" s="181" t="s">
        <v>249</v>
      </c>
      <c r="F19" s="180">
        <v>12948.758</v>
      </c>
      <c r="G19" s="183" t="s">
        <v>481</v>
      </c>
      <c r="H19" s="180">
        <v>517.95000000000005</v>
      </c>
      <c r="I19" s="186">
        <f t="shared" si="0"/>
        <v>5.0499989181980952E-4</v>
      </c>
      <c r="J19" s="180">
        <v>1024743.4861208</v>
      </c>
      <c r="K19" s="186">
        <f t="shared" si="1"/>
        <v>0.99912221564447157</v>
      </c>
    </row>
    <row r="20" spans="1:11" ht="26.1" customHeight="1">
      <c r="A20" s="181" t="s">
        <v>482</v>
      </c>
      <c r="B20" s="181" t="s">
        <v>254</v>
      </c>
      <c r="C20" s="182" t="s">
        <v>483</v>
      </c>
      <c r="D20" s="181" t="s">
        <v>271</v>
      </c>
      <c r="E20" s="181" t="s">
        <v>287</v>
      </c>
      <c r="F20" s="180">
        <v>2.52</v>
      </c>
      <c r="G20" s="183" t="s">
        <v>484</v>
      </c>
      <c r="H20" s="180">
        <v>336.29</v>
      </c>
      <c r="I20" s="186">
        <f t="shared" si="0"/>
        <v>3.2788186817276515E-4</v>
      </c>
      <c r="J20" s="180">
        <v>1025079.7801208</v>
      </c>
      <c r="K20" s="186">
        <f t="shared" si="1"/>
        <v>0.99945009751264435</v>
      </c>
    </row>
    <row r="21" spans="1:11" ht="26.1" customHeight="1">
      <c r="A21" s="181">
        <v>248</v>
      </c>
      <c r="B21" s="181" t="s">
        <v>247</v>
      </c>
      <c r="C21" s="182" t="s">
        <v>485</v>
      </c>
      <c r="D21" s="181" t="s">
        <v>265</v>
      </c>
      <c r="E21" s="181" t="s">
        <v>249</v>
      </c>
      <c r="F21" s="180">
        <v>14.185919999999999</v>
      </c>
      <c r="G21" s="183" t="s">
        <v>486</v>
      </c>
      <c r="H21" s="180">
        <v>242.86</v>
      </c>
      <c r="I21" s="186">
        <f t="shared" si="0"/>
        <v>2.3678786316702177E-4</v>
      </c>
      <c r="J21" s="180">
        <v>1025322.6430712</v>
      </c>
      <c r="K21" s="186">
        <f t="shared" si="1"/>
        <v>0.99968688537581141</v>
      </c>
    </row>
    <row r="22" spans="1:11" ht="24" customHeight="1">
      <c r="A22" s="181">
        <v>6175</v>
      </c>
      <c r="B22" s="181" t="s">
        <v>247</v>
      </c>
      <c r="C22" s="182" t="s">
        <v>487</v>
      </c>
      <c r="D22" s="181" t="s">
        <v>265</v>
      </c>
      <c r="E22" s="181" t="s">
        <v>249</v>
      </c>
      <c r="F22" s="180">
        <v>7.0929599999999997</v>
      </c>
      <c r="G22" s="183" t="s">
        <v>488</v>
      </c>
      <c r="H22" s="180">
        <v>161.93</v>
      </c>
      <c r="I22" s="186">
        <f t="shared" si="0"/>
        <v>1.5788132538349599E-4</v>
      </c>
      <c r="J22" s="180">
        <v>1025484.575348</v>
      </c>
      <c r="K22" s="186">
        <f t="shared" si="1"/>
        <v>0.99984476670119493</v>
      </c>
    </row>
    <row r="23" spans="1:11" ht="24" customHeight="1">
      <c r="A23" s="181">
        <v>43462</v>
      </c>
      <c r="B23" s="181" t="s">
        <v>247</v>
      </c>
      <c r="C23" s="182" t="s">
        <v>489</v>
      </c>
      <c r="D23" s="181" t="s">
        <v>271</v>
      </c>
      <c r="E23" s="181" t="s">
        <v>249</v>
      </c>
      <c r="F23" s="180">
        <v>4941.5119999999997</v>
      </c>
      <c r="G23" s="183" t="s">
        <v>490</v>
      </c>
      <c r="H23" s="180">
        <v>49.42</v>
      </c>
      <c r="I23" s="186">
        <f t="shared" si="0"/>
        <v>4.8184370409759598E-5</v>
      </c>
      <c r="J23" s="180">
        <v>1025533.9904679999</v>
      </c>
      <c r="K23" s="186">
        <f t="shared" si="1"/>
        <v>0.9998929510716047</v>
      </c>
    </row>
    <row r="24" spans="1:11" ht="26.1" customHeight="1">
      <c r="A24" s="181" t="s">
        <v>491</v>
      </c>
      <c r="B24" s="181" t="s">
        <v>254</v>
      </c>
      <c r="C24" s="182" t="s">
        <v>492</v>
      </c>
      <c r="D24" s="181" t="s">
        <v>271</v>
      </c>
      <c r="E24" s="181" t="s">
        <v>287</v>
      </c>
      <c r="F24" s="180">
        <v>2.52</v>
      </c>
      <c r="G24" s="183" t="s">
        <v>493</v>
      </c>
      <c r="H24" s="180">
        <v>32.479999999999997</v>
      </c>
      <c r="I24" s="186">
        <f t="shared" si="0"/>
        <v>3.166791483021027E-5</v>
      </c>
      <c r="J24" s="180">
        <v>1025566.4732679999</v>
      </c>
      <c r="K24" s="186">
        <f t="shared" si="1"/>
        <v>0.99992461898643492</v>
      </c>
    </row>
    <row r="25" spans="1:11" ht="26.1" customHeight="1">
      <c r="A25" s="181">
        <v>37370</v>
      </c>
      <c r="B25" s="181" t="s">
        <v>247</v>
      </c>
      <c r="C25" s="182" t="s">
        <v>494</v>
      </c>
      <c r="D25" s="181" t="s">
        <v>271</v>
      </c>
      <c r="E25" s="181" t="s">
        <v>249</v>
      </c>
      <c r="F25" s="180">
        <v>14</v>
      </c>
      <c r="G25" s="183" t="s">
        <v>495</v>
      </c>
      <c r="H25" s="180">
        <v>26.46</v>
      </c>
      <c r="I25" s="186">
        <f t="shared" si="0"/>
        <v>2.5798430615990266E-5</v>
      </c>
      <c r="J25" s="180">
        <v>1025592.933268</v>
      </c>
      <c r="K25" s="186">
        <f t="shared" si="1"/>
        <v>0.99995041741705093</v>
      </c>
    </row>
    <row r="26" spans="1:11" ht="24" customHeight="1">
      <c r="A26" s="181">
        <v>43489</v>
      </c>
      <c r="B26" s="181" t="s">
        <v>247</v>
      </c>
      <c r="C26" s="182" t="s">
        <v>496</v>
      </c>
      <c r="D26" s="181" t="s">
        <v>271</v>
      </c>
      <c r="E26" s="181" t="s">
        <v>249</v>
      </c>
      <c r="F26" s="180">
        <v>14</v>
      </c>
      <c r="G26" s="183" t="s">
        <v>497</v>
      </c>
      <c r="H26" s="180">
        <v>17.36</v>
      </c>
      <c r="I26" s="186">
        <f t="shared" si="0"/>
        <v>1.6925954478215833E-5</v>
      </c>
      <c r="J26" s="180">
        <v>1025610.293268</v>
      </c>
      <c r="K26" s="186">
        <f t="shared" si="1"/>
        <v>0.99996734337152915</v>
      </c>
    </row>
    <row r="27" spans="1:11" ht="24" customHeight="1">
      <c r="A27" s="181">
        <v>43465</v>
      </c>
      <c r="B27" s="181" t="s">
        <v>247</v>
      </c>
      <c r="C27" s="182" t="s">
        <v>498</v>
      </c>
      <c r="D27" s="181" t="s">
        <v>271</v>
      </c>
      <c r="E27" s="181" t="s">
        <v>249</v>
      </c>
      <c r="F27" s="180">
        <v>14</v>
      </c>
      <c r="G27" s="183" t="s">
        <v>499</v>
      </c>
      <c r="H27" s="180">
        <v>11.48</v>
      </c>
      <c r="I27" s="186">
        <f t="shared" si="0"/>
        <v>1.1192969896884666E-5</v>
      </c>
      <c r="J27" s="180">
        <v>1025621.773268</v>
      </c>
      <c r="K27" s="186">
        <f t="shared" si="1"/>
        <v>0.99997853634142608</v>
      </c>
    </row>
    <row r="28" spans="1:11" ht="26.1" customHeight="1">
      <c r="A28" s="181">
        <v>37371</v>
      </c>
      <c r="B28" s="181" t="s">
        <v>247</v>
      </c>
      <c r="C28" s="182" t="s">
        <v>500</v>
      </c>
      <c r="D28" s="181" t="s">
        <v>271</v>
      </c>
      <c r="E28" s="181" t="s">
        <v>249</v>
      </c>
      <c r="F28" s="180">
        <v>14</v>
      </c>
      <c r="G28" s="183" t="s">
        <v>501</v>
      </c>
      <c r="H28" s="180">
        <v>9.52</v>
      </c>
      <c r="I28" s="186">
        <f t="shared" si="0"/>
        <v>9.2819750364409415E-6</v>
      </c>
      <c r="J28" s="180">
        <v>1025631.293268</v>
      </c>
      <c r="K28" s="186">
        <f t="shared" si="1"/>
        <v>0.99998781831646255</v>
      </c>
    </row>
    <row r="29" spans="1:11" ht="26.1" customHeight="1">
      <c r="A29" s="181" t="s">
        <v>502</v>
      </c>
      <c r="B29" s="181" t="s">
        <v>254</v>
      </c>
      <c r="C29" s="182" t="s">
        <v>503</v>
      </c>
      <c r="D29" s="181" t="s">
        <v>271</v>
      </c>
      <c r="E29" s="181" t="s">
        <v>287</v>
      </c>
      <c r="F29" s="180">
        <v>2.52</v>
      </c>
      <c r="G29" s="183" t="s">
        <v>504</v>
      </c>
      <c r="H29" s="180">
        <v>6.4</v>
      </c>
      <c r="I29" s="186">
        <f t="shared" si="0"/>
        <v>6.2399832177754231E-6</v>
      </c>
      <c r="J29" s="180">
        <v>1025637.694068</v>
      </c>
      <c r="K29" s="186">
        <f t="shared" si="1"/>
        <v>0.99999405829968036</v>
      </c>
    </row>
    <row r="30" spans="1:11" ht="26.1" customHeight="1">
      <c r="A30" s="181">
        <v>43488</v>
      </c>
      <c r="B30" s="181" t="s">
        <v>247</v>
      </c>
      <c r="C30" s="182" t="s">
        <v>505</v>
      </c>
      <c r="D30" s="181" t="s">
        <v>271</v>
      </c>
      <c r="E30" s="181" t="s">
        <v>249</v>
      </c>
      <c r="F30" s="180">
        <v>7</v>
      </c>
      <c r="G30" s="183" t="s">
        <v>506</v>
      </c>
      <c r="H30" s="180">
        <v>6.02</v>
      </c>
      <c r="I30" s="186">
        <f t="shared" si="0"/>
        <v>5.8694842142200066E-6</v>
      </c>
      <c r="J30" s="180">
        <v>1025643.714068</v>
      </c>
      <c r="K30" s="186">
        <f t="shared" si="1"/>
        <v>0.99999992778389457</v>
      </c>
    </row>
    <row r="31" spans="1:11" ht="26.1" customHeight="1">
      <c r="A31" s="181">
        <v>43464</v>
      </c>
      <c r="B31" s="181" t="s">
        <v>247</v>
      </c>
      <c r="C31" s="182" t="s">
        <v>507</v>
      </c>
      <c r="D31" s="181" t="s">
        <v>271</v>
      </c>
      <c r="E31" s="181" t="s">
        <v>249</v>
      </c>
      <c r="F31" s="180">
        <v>7</v>
      </c>
      <c r="G31" s="183" t="s">
        <v>490</v>
      </c>
      <c r="H31" s="180">
        <v>7.0000000000000007E-2</v>
      </c>
      <c r="I31" s="186">
        <f t="shared" si="0"/>
        <v>6.8249816444418692E-8</v>
      </c>
      <c r="J31" s="180">
        <v>1025643.784068</v>
      </c>
      <c r="K31" s="186">
        <f t="shared" si="1"/>
        <v>0.99999999603371104</v>
      </c>
    </row>
    <row r="32" spans="1:11" ht="80.650000000000006" customHeight="1">
      <c r="A32" s="428" t="s">
        <v>112</v>
      </c>
      <c r="B32" s="428"/>
      <c r="C32" s="428"/>
      <c r="D32" s="428"/>
      <c r="E32" s="428"/>
      <c r="F32" s="428"/>
      <c r="G32" s="428"/>
      <c r="H32" s="428"/>
      <c r="I32" s="428"/>
      <c r="J32" s="428"/>
      <c r="K32" s="428"/>
    </row>
  </sheetData>
  <mergeCells count="19">
    <mergeCell ref="E1:F1"/>
    <mergeCell ref="G1:K1"/>
    <mergeCell ref="E2:F2"/>
    <mergeCell ref="G2:K2"/>
    <mergeCell ref="A3:K3"/>
    <mergeCell ref="K4:K5"/>
    <mergeCell ref="L4:L5"/>
    <mergeCell ref="M4:M5"/>
    <mergeCell ref="A32:K32"/>
    <mergeCell ref="F4:F5"/>
    <mergeCell ref="G4:G5"/>
    <mergeCell ref="H4:H5"/>
    <mergeCell ref="I4:I5"/>
    <mergeCell ref="J4:J5"/>
    <mergeCell ref="A4:A5"/>
    <mergeCell ref="B4:B5"/>
    <mergeCell ref="C4:C5"/>
    <mergeCell ref="D4:D5"/>
    <mergeCell ref="E4:E5"/>
  </mergeCells>
  <pageMargins left="0.84236111111111101" right="0.34722222222222199" top="1.05277777777778" bottom="1.05277777777778" header="0.78749999999999998" footer="0.78749999999999998"/>
  <pageSetup paperSize="9" scale="42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  <colBreaks count="1" manualBreakCount="1">
    <brk id="11" max="1048575" man="1"/>
  </col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 tint="-4.9989318521683403E-2"/>
  </sheetPr>
  <dimension ref="A1:K22"/>
  <sheetViews>
    <sheetView zoomScale="90" zoomScaleNormal="90" workbookViewId="0">
      <selection activeCell="D9" sqref="D9"/>
    </sheetView>
  </sheetViews>
  <sheetFormatPr defaultColWidth="8.625" defaultRowHeight="14.25"/>
  <cols>
    <col min="1" max="1" width="14.375" customWidth="1"/>
    <col min="2" max="2" width="10" customWidth="1"/>
    <col min="3" max="3" width="60" customWidth="1"/>
    <col min="4" max="4" width="30" customWidth="1"/>
    <col min="5" max="6" width="10" customWidth="1"/>
    <col min="7" max="7" width="10.875" bestFit="1" customWidth="1"/>
    <col min="8" max="8" width="14.25" customWidth="1"/>
    <col min="9" max="9" width="10" customWidth="1"/>
    <col min="10" max="12" width="15" customWidth="1"/>
  </cols>
  <sheetData>
    <row r="1" spans="1:10" ht="14.1" customHeight="1">
      <c r="A1" s="100"/>
      <c r="B1" s="100"/>
      <c r="C1" s="101" t="s">
        <v>228</v>
      </c>
      <c r="D1" s="100" t="s">
        <v>229</v>
      </c>
      <c r="E1" s="488" t="s">
        <v>445</v>
      </c>
      <c r="F1" s="488"/>
      <c r="G1" s="488"/>
      <c r="H1" s="489" t="s">
        <v>231</v>
      </c>
      <c r="I1" s="489"/>
      <c r="J1" s="489"/>
    </row>
    <row r="2" spans="1:10" ht="80.099999999999994" customHeight="1" thickBot="1">
      <c r="A2" s="102"/>
      <c r="B2" s="102"/>
      <c r="C2" s="103" t="s">
        <v>446</v>
      </c>
      <c r="D2" s="162" t="s">
        <v>508</v>
      </c>
      <c r="E2" s="490" t="s">
        <v>448</v>
      </c>
      <c r="F2" s="490"/>
      <c r="G2" s="490"/>
      <c r="H2" s="491" t="s">
        <v>234</v>
      </c>
      <c r="I2" s="491"/>
      <c r="J2" s="491"/>
    </row>
    <row r="3" spans="1:10" ht="26.85" customHeight="1" thickBot="1">
      <c r="A3" s="493" t="s">
        <v>509</v>
      </c>
      <c r="B3" s="493"/>
      <c r="C3" s="493"/>
      <c r="D3" s="493"/>
      <c r="E3" s="493"/>
      <c r="F3" s="493"/>
      <c r="G3" s="493"/>
      <c r="H3" s="493"/>
      <c r="I3" s="493"/>
      <c r="J3" s="493"/>
    </row>
    <row r="4" spans="1:10" ht="30" customHeight="1">
      <c r="A4" s="104" t="s">
        <v>236</v>
      </c>
      <c r="B4" s="104" t="s">
        <v>237</v>
      </c>
      <c r="C4" s="104" t="s">
        <v>238</v>
      </c>
      <c r="D4" s="104" t="s">
        <v>450</v>
      </c>
      <c r="E4" s="104" t="s">
        <v>239</v>
      </c>
      <c r="F4" s="104" t="s">
        <v>240</v>
      </c>
      <c r="G4" s="104" t="s">
        <v>510</v>
      </c>
      <c r="H4" s="104" t="s">
        <v>242</v>
      </c>
      <c r="I4" s="104" t="s">
        <v>511</v>
      </c>
      <c r="J4" s="104" t="s">
        <v>512</v>
      </c>
    </row>
    <row r="5" spans="1:10" ht="26.1" customHeight="1">
      <c r="A5" s="111" t="s">
        <v>33</v>
      </c>
      <c r="B5" s="111" t="s">
        <v>245</v>
      </c>
      <c r="C5" s="112" t="s">
        <v>161</v>
      </c>
      <c r="D5" s="111" t="s">
        <v>513</v>
      </c>
      <c r="E5" s="111" t="s">
        <v>16</v>
      </c>
      <c r="F5" s="161">
        <v>105010</v>
      </c>
      <c r="G5" s="113">
        <v>5.43</v>
      </c>
      <c r="H5" s="113">
        <v>570204.30000000005</v>
      </c>
      <c r="I5" s="111">
        <v>55.76</v>
      </c>
      <c r="J5" s="111">
        <v>55.76</v>
      </c>
    </row>
    <row r="6" spans="1:10" ht="26.1" customHeight="1">
      <c r="A6" s="111" t="s">
        <v>45</v>
      </c>
      <c r="B6" s="111" t="s">
        <v>245</v>
      </c>
      <c r="C6" s="112" t="s">
        <v>182</v>
      </c>
      <c r="D6" s="111" t="s">
        <v>513</v>
      </c>
      <c r="E6" s="111" t="s">
        <v>16</v>
      </c>
      <c r="F6" s="161">
        <v>25670</v>
      </c>
      <c r="G6" s="113">
        <v>5.56</v>
      </c>
      <c r="H6" s="113">
        <v>142725.20000000001</v>
      </c>
      <c r="I6" s="111">
        <v>13.96</v>
      </c>
      <c r="J6" s="111">
        <v>69.72</v>
      </c>
    </row>
    <row r="7" spans="1:10" ht="26.1" customHeight="1">
      <c r="A7" s="111" t="s">
        <v>14</v>
      </c>
      <c r="B7" s="111" t="s">
        <v>245</v>
      </c>
      <c r="C7" s="112" t="s">
        <v>119</v>
      </c>
      <c r="D7" s="111" t="s">
        <v>513</v>
      </c>
      <c r="E7" s="111" t="s">
        <v>16</v>
      </c>
      <c r="F7" s="161">
        <v>7200</v>
      </c>
      <c r="G7" s="113">
        <v>8.3699999999999992</v>
      </c>
      <c r="H7" s="113">
        <v>60264</v>
      </c>
      <c r="I7" s="111">
        <v>5.89</v>
      </c>
      <c r="J7" s="111">
        <v>75.61</v>
      </c>
    </row>
    <row r="8" spans="1:10" ht="26.1" customHeight="1">
      <c r="A8" s="111" t="s">
        <v>30</v>
      </c>
      <c r="B8" s="111" t="s">
        <v>245</v>
      </c>
      <c r="C8" s="112" t="s">
        <v>155</v>
      </c>
      <c r="D8" s="111" t="s">
        <v>513</v>
      </c>
      <c r="E8" s="111" t="s">
        <v>16</v>
      </c>
      <c r="F8" s="161">
        <v>7200</v>
      </c>
      <c r="G8" s="113">
        <v>6.96</v>
      </c>
      <c r="H8" s="113">
        <v>50112</v>
      </c>
      <c r="I8" s="111">
        <v>4.9000000000000004</v>
      </c>
      <c r="J8" s="111">
        <v>80.510000000000005</v>
      </c>
    </row>
    <row r="9" spans="1:10" ht="24" customHeight="1">
      <c r="A9" s="111" t="s">
        <v>24</v>
      </c>
      <c r="B9" s="111" t="s">
        <v>245</v>
      </c>
      <c r="C9" s="112" t="s">
        <v>145</v>
      </c>
      <c r="D9" s="111" t="s">
        <v>513</v>
      </c>
      <c r="E9" s="111" t="s">
        <v>16</v>
      </c>
      <c r="F9" s="161">
        <v>7200</v>
      </c>
      <c r="G9" s="113">
        <v>6.82</v>
      </c>
      <c r="H9" s="113">
        <v>49104</v>
      </c>
      <c r="I9" s="111">
        <v>4.8</v>
      </c>
      <c r="J9" s="111">
        <v>85.31</v>
      </c>
    </row>
    <row r="10" spans="1:10" ht="26.1" customHeight="1">
      <c r="A10" s="111" t="s">
        <v>27</v>
      </c>
      <c r="B10" s="111" t="s">
        <v>245</v>
      </c>
      <c r="C10" s="112" t="s">
        <v>151</v>
      </c>
      <c r="D10" s="111" t="s">
        <v>513</v>
      </c>
      <c r="E10" s="111" t="s">
        <v>16</v>
      </c>
      <c r="F10" s="161">
        <v>3800</v>
      </c>
      <c r="G10" s="113">
        <v>9.2200000000000006</v>
      </c>
      <c r="H10" s="113">
        <v>35036</v>
      </c>
      <c r="I10" s="111">
        <v>3.43</v>
      </c>
      <c r="J10" s="111">
        <v>88.74</v>
      </c>
    </row>
    <row r="11" spans="1:10" ht="24" customHeight="1">
      <c r="A11" s="111" t="s">
        <v>36</v>
      </c>
      <c r="B11" s="111" t="s">
        <v>245</v>
      </c>
      <c r="C11" s="112" t="s">
        <v>514</v>
      </c>
      <c r="D11" s="111" t="s">
        <v>513</v>
      </c>
      <c r="E11" s="111" t="s">
        <v>16</v>
      </c>
      <c r="F11" s="161">
        <v>7200</v>
      </c>
      <c r="G11" s="113">
        <v>4.3600000000000003</v>
      </c>
      <c r="H11" s="113">
        <v>31392</v>
      </c>
      <c r="I11" s="111">
        <v>3.07</v>
      </c>
      <c r="J11" s="111">
        <v>91.81</v>
      </c>
    </row>
    <row r="12" spans="1:10" ht="26.1" customHeight="1">
      <c r="A12" s="111" t="s">
        <v>18</v>
      </c>
      <c r="B12" s="111" t="s">
        <v>245</v>
      </c>
      <c r="C12" s="112" t="s">
        <v>138</v>
      </c>
      <c r="D12" s="111" t="s">
        <v>513</v>
      </c>
      <c r="E12" s="111" t="s">
        <v>16</v>
      </c>
      <c r="F12" s="161">
        <v>5800</v>
      </c>
      <c r="G12" s="113">
        <v>4.9400000000000004</v>
      </c>
      <c r="H12" s="113">
        <v>28652</v>
      </c>
      <c r="I12" s="111">
        <v>2.8</v>
      </c>
      <c r="J12" s="111">
        <v>94.61</v>
      </c>
    </row>
    <row r="13" spans="1:10" ht="26.1" customHeight="1">
      <c r="A13" s="111" t="s">
        <v>42</v>
      </c>
      <c r="B13" s="111" t="s">
        <v>245</v>
      </c>
      <c r="C13" s="112" t="s">
        <v>515</v>
      </c>
      <c r="D13" s="111" t="s">
        <v>513</v>
      </c>
      <c r="E13" s="111" t="s">
        <v>16</v>
      </c>
      <c r="F13" s="161">
        <v>3400</v>
      </c>
      <c r="G13" s="113">
        <v>5.21</v>
      </c>
      <c r="H13" s="113">
        <v>17714</v>
      </c>
      <c r="I13" s="111">
        <v>1.73</v>
      </c>
      <c r="J13" s="111">
        <v>96.34</v>
      </c>
    </row>
    <row r="14" spans="1:10" ht="26.1" customHeight="1">
      <c r="A14" s="111" t="s">
        <v>51</v>
      </c>
      <c r="B14" s="111" t="s">
        <v>245</v>
      </c>
      <c r="C14" s="112" t="s">
        <v>516</v>
      </c>
      <c r="D14" s="111" t="s">
        <v>513</v>
      </c>
      <c r="E14" s="111" t="s">
        <v>16</v>
      </c>
      <c r="F14" s="161">
        <v>132710</v>
      </c>
      <c r="G14" s="113">
        <v>0.12</v>
      </c>
      <c r="H14" s="113">
        <v>15925.2</v>
      </c>
      <c r="I14" s="111">
        <v>1.56</v>
      </c>
      <c r="J14" s="111">
        <v>97.9</v>
      </c>
    </row>
    <row r="15" spans="1:10" ht="39" customHeight="1">
      <c r="A15" s="111" t="s">
        <v>62</v>
      </c>
      <c r="B15" s="111" t="s">
        <v>245</v>
      </c>
      <c r="C15" s="112" t="s">
        <v>517</v>
      </c>
      <c r="D15" s="111" t="s">
        <v>518</v>
      </c>
      <c r="E15" s="111" t="s">
        <v>64</v>
      </c>
      <c r="F15" s="111">
        <v>135</v>
      </c>
      <c r="G15" s="113">
        <v>81.849999999999994</v>
      </c>
      <c r="H15" s="113">
        <v>11049.75</v>
      </c>
      <c r="I15" s="111">
        <v>1.08</v>
      </c>
      <c r="J15" s="111">
        <v>98.98</v>
      </c>
    </row>
    <row r="16" spans="1:10" ht="26.1" customHeight="1">
      <c r="A16" s="111" t="s">
        <v>59</v>
      </c>
      <c r="B16" s="111" t="s">
        <v>245</v>
      </c>
      <c r="C16" s="112" t="s">
        <v>519</v>
      </c>
      <c r="D16" s="111" t="s">
        <v>518</v>
      </c>
      <c r="E16" s="111" t="s">
        <v>6</v>
      </c>
      <c r="F16" s="111">
        <v>2</v>
      </c>
      <c r="G16" s="113">
        <v>4966.67</v>
      </c>
      <c r="H16" s="113">
        <v>9933.34</v>
      </c>
      <c r="I16" s="111">
        <v>0.97</v>
      </c>
      <c r="J16" s="111">
        <v>99.95</v>
      </c>
    </row>
    <row r="17" spans="1:11" ht="24" customHeight="1">
      <c r="A17" s="111" t="s">
        <v>66</v>
      </c>
      <c r="B17" s="111" t="s">
        <v>245</v>
      </c>
      <c r="C17" s="112" t="s">
        <v>520</v>
      </c>
      <c r="D17" s="111" t="s">
        <v>518</v>
      </c>
      <c r="E17" s="111" t="s">
        <v>6</v>
      </c>
      <c r="F17" s="111">
        <v>10</v>
      </c>
      <c r="G17" s="113">
        <v>50.45</v>
      </c>
      <c r="H17" s="113">
        <v>504.5</v>
      </c>
      <c r="I17" s="111">
        <v>0.05</v>
      </c>
      <c r="J17" s="111">
        <v>100</v>
      </c>
    </row>
    <row r="18" spans="1:11" ht="26.1" customHeight="1">
      <c r="A18" s="111" t="s">
        <v>62</v>
      </c>
      <c r="B18" s="111" t="s">
        <v>245</v>
      </c>
      <c r="C18" s="112" t="s">
        <v>63</v>
      </c>
      <c r="D18" s="111" t="s">
        <v>518</v>
      </c>
      <c r="E18" s="111" t="s">
        <v>64</v>
      </c>
      <c r="F18" s="111" t="s">
        <v>521</v>
      </c>
      <c r="G18" s="113">
        <v>81.849999999999994</v>
      </c>
      <c r="H18" s="113">
        <v>25782.75</v>
      </c>
      <c r="I18" s="111" t="s">
        <v>522</v>
      </c>
      <c r="J18" s="111" t="s">
        <v>523</v>
      </c>
    </row>
    <row r="19" spans="1:11" ht="39" customHeight="1">
      <c r="A19" s="111" t="s">
        <v>54</v>
      </c>
      <c r="B19" s="111" t="s">
        <v>245</v>
      </c>
      <c r="C19" s="112" t="s">
        <v>55</v>
      </c>
      <c r="D19" s="111" t="s">
        <v>513</v>
      </c>
      <c r="E19" s="111" t="s">
        <v>16</v>
      </c>
      <c r="F19" s="111" t="s">
        <v>524</v>
      </c>
      <c r="G19" s="113">
        <v>3.24</v>
      </c>
      <c r="H19" s="113">
        <v>10965.06</v>
      </c>
      <c r="I19" s="111" t="s">
        <v>525</v>
      </c>
      <c r="J19" s="111" t="s">
        <v>526</v>
      </c>
    </row>
    <row r="20" spans="1:11" ht="26.1" customHeight="1">
      <c r="A20" s="111" t="s">
        <v>66</v>
      </c>
      <c r="B20" s="111" t="s">
        <v>245</v>
      </c>
      <c r="C20" s="112" t="s">
        <v>67</v>
      </c>
      <c r="D20" s="111" t="s">
        <v>518</v>
      </c>
      <c r="E20" s="111" t="s">
        <v>6</v>
      </c>
      <c r="F20" s="111" t="s">
        <v>527</v>
      </c>
      <c r="G20" s="113">
        <v>65.19</v>
      </c>
      <c r="H20" s="113">
        <v>977.85</v>
      </c>
      <c r="I20" s="111" t="s">
        <v>528</v>
      </c>
      <c r="J20" s="111" t="s">
        <v>529</v>
      </c>
    </row>
    <row r="21" spans="1:11" ht="24" customHeight="1">
      <c r="A21" s="111" t="s">
        <v>39</v>
      </c>
      <c r="B21" s="111" t="s">
        <v>245</v>
      </c>
      <c r="C21" s="112" t="s">
        <v>40</v>
      </c>
      <c r="D21" s="111" t="s">
        <v>513</v>
      </c>
      <c r="E21" s="111" t="s">
        <v>16</v>
      </c>
      <c r="F21" s="111" t="s">
        <v>530</v>
      </c>
      <c r="G21" s="113">
        <v>9.91</v>
      </c>
      <c r="H21" s="113">
        <v>594.6</v>
      </c>
      <c r="I21" s="111" t="s">
        <v>531</v>
      </c>
      <c r="J21" s="111" t="s">
        <v>532</v>
      </c>
    </row>
    <row r="22" spans="1:11" ht="69.95" customHeight="1">
      <c r="A22" s="428" t="s">
        <v>112</v>
      </c>
      <c r="B22" s="428"/>
      <c r="C22" s="428"/>
      <c r="D22" s="428"/>
      <c r="E22" s="428"/>
      <c r="F22" s="428"/>
      <c r="G22" s="428"/>
      <c r="H22" s="428"/>
      <c r="I22" s="428"/>
      <c r="J22" s="428"/>
      <c r="K22" s="428"/>
    </row>
  </sheetData>
  <mergeCells count="6">
    <mergeCell ref="A22:K22"/>
    <mergeCell ref="E1:G1"/>
    <mergeCell ref="H1:J1"/>
    <mergeCell ref="E2:G2"/>
    <mergeCell ref="H2:J2"/>
    <mergeCell ref="A3:J3"/>
  </mergeCells>
  <pageMargins left="0.84236111111111101" right="0.34722222222222199" top="1.05277777777778" bottom="1.05277777777778" header="0.78749999999999998" footer="0.78749999999999998"/>
  <pageSetup paperSize="9" scale="42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39"/>
  <sheetViews>
    <sheetView zoomScale="74" zoomScaleNormal="74" workbookViewId="0">
      <selection activeCell="E1" sqref="E1:F1"/>
    </sheetView>
  </sheetViews>
  <sheetFormatPr defaultColWidth="8.625" defaultRowHeight="14.25"/>
  <cols>
    <col min="1" max="2" width="10" customWidth="1"/>
    <col min="3" max="3" width="60" customWidth="1"/>
    <col min="4" max="4" width="25" customWidth="1"/>
    <col min="5" max="5" width="10" customWidth="1"/>
    <col min="6" max="9" width="13" customWidth="1"/>
    <col min="10" max="10" width="15.5" customWidth="1"/>
    <col min="11" max="12" width="13" customWidth="1"/>
    <col min="13" max="13" width="15" customWidth="1"/>
    <col min="1021" max="1024" width="10.5" customWidth="1"/>
  </cols>
  <sheetData>
    <row r="1" spans="1:13" ht="14.1" customHeight="1">
      <c r="A1" s="100"/>
      <c r="B1" s="100"/>
      <c r="C1" s="101" t="s">
        <v>228</v>
      </c>
      <c r="D1" s="114" t="s">
        <v>229</v>
      </c>
      <c r="E1" s="495" t="s">
        <v>445</v>
      </c>
      <c r="F1" s="495"/>
      <c r="G1" s="489" t="s">
        <v>231</v>
      </c>
      <c r="H1" s="489"/>
      <c r="I1" s="489"/>
      <c r="J1" s="489"/>
      <c r="K1" s="489"/>
    </row>
    <row r="2" spans="1:13" ht="99.75" customHeight="1">
      <c r="A2" s="102"/>
      <c r="B2" s="102"/>
      <c r="C2" s="103" t="s">
        <v>533</v>
      </c>
      <c r="D2" s="162" t="s">
        <v>534</v>
      </c>
      <c r="E2" s="490" t="s">
        <v>448</v>
      </c>
      <c r="F2" s="490"/>
      <c r="G2" s="496" t="s">
        <v>234</v>
      </c>
      <c r="H2" s="496"/>
      <c r="I2" s="496"/>
      <c r="J2" s="496"/>
      <c r="K2" s="496"/>
    </row>
    <row r="3" spans="1:13" ht="14.1" customHeight="1">
      <c r="A3" s="492" t="s">
        <v>449</v>
      </c>
      <c r="B3" s="492"/>
      <c r="C3" s="492"/>
      <c r="D3" s="492"/>
      <c r="E3" s="492"/>
      <c r="F3" s="492"/>
      <c r="G3" s="492"/>
      <c r="H3" s="492"/>
      <c r="I3" s="492"/>
      <c r="J3" s="492"/>
      <c r="K3" s="492"/>
    </row>
    <row r="4" spans="1:13" ht="20.100000000000001" customHeight="1">
      <c r="A4" s="487" t="s">
        <v>236</v>
      </c>
      <c r="B4" s="487" t="s">
        <v>237</v>
      </c>
      <c r="C4" s="487" t="s">
        <v>238</v>
      </c>
      <c r="D4" s="487" t="s">
        <v>450</v>
      </c>
      <c r="E4" s="487" t="s">
        <v>239</v>
      </c>
      <c r="F4" s="487" t="s">
        <v>274</v>
      </c>
      <c r="G4" s="487" t="s">
        <v>451</v>
      </c>
      <c r="H4" s="487" t="s">
        <v>242</v>
      </c>
      <c r="I4" s="487" t="s">
        <v>452</v>
      </c>
      <c r="J4" s="487" t="s">
        <v>453</v>
      </c>
      <c r="K4" s="487" t="s">
        <v>454</v>
      </c>
      <c r="L4" s="551"/>
      <c r="M4" s="551"/>
    </row>
    <row r="5" spans="1:13" ht="20.100000000000001" customHeight="1">
      <c r="A5" s="487"/>
      <c r="B5" s="487"/>
      <c r="C5" s="487"/>
      <c r="D5" s="487"/>
      <c r="E5" s="487"/>
      <c r="F5" s="487"/>
      <c r="G5" s="487"/>
      <c r="H5" s="487"/>
      <c r="I5" s="487"/>
      <c r="J5" s="487"/>
      <c r="K5" s="487"/>
      <c r="L5" s="551"/>
      <c r="M5" s="551"/>
    </row>
    <row r="6" spans="1:13" ht="24" customHeight="1">
      <c r="A6" s="105">
        <v>33952</v>
      </c>
      <c r="B6" s="105" t="s">
        <v>247</v>
      </c>
      <c r="C6" s="106" t="s">
        <v>457</v>
      </c>
      <c r="D6" s="105" t="s">
        <v>265</v>
      </c>
      <c r="E6" s="105" t="s">
        <v>249</v>
      </c>
      <c r="F6" s="172">
        <v>1279.327104</v>
      </c>
      <c r="G6" s="173">
        <v>116.46</v>
      </c>
      <c r="H6" s="173">
        <v>148990.43453184</v>
      </c>
      <c r="I6" s="187">
        <f>H6/J$38</f>
        <v>0.34970185789839331</v>
      </c>
      <c r="J6" s="173">
        <v>148990.43453180001</v>
      </c>
      <c r="K6" s="187">
        <f>I6</f>
        <v>0.34970185789839331</v>
      </c>
    </row>
    <row r="7" spans="1:13" ht="26.1" customHeight="1">
      <c r="A7" s="105" t="s">
        <v>458</v>
      </c>
      <c r="B7" s="105" t="s">
        <v>254</v>
      </c>
      <c r="C7" s="106" t="s">
        <v>459</v>
      </c>
      <c r="D7" s="105" t="s">
        <v>265</v>
      </c>
      <c r="E7" s="105" t="s">
        <v>249</v>
      </c>
      <c r="F7" s="172">
        <v>5.1551887000000001</v>
      </c>
      <c r="G7" s="173">
        <v>19512.919999999998</v>
      </c>
      <c r="H7" s="173">
        <v>100592.784688004</v>
      </c>
      <c r="I7" s="187">
        <f t="shared" ref="I7:I9" si="0">H7/J$38</f>
        <v>0.23610565206486761</v>
      </c>
      <c r="J7" s="173">
        <v>249583.2192198</v>
      </c>
      <c r="K7" s="187">
        <f>K6+I7</f>
        <v>0.58580750996326092</v>
      </c>
    </row>
    <row r="8" spans="1:13" ht="24" customHeight="1">
      <c r="A8" s="166">
        <v>2358</v>
      </c>
      <c r="B8" s="166" t="s">
        <v>247</v>
      </c>
      <c r="C8" s="167" t="s">
        <v>456</v>
      </c>
      <c r="D8" s="166" t="s">
        <v>265</v>
      </c>
      <c r="E8" s="166" t="s">
        <v>249</v>
      </c>
      <c r="F8" s="188">
        <v>1258.9866807000001</v>
      </c>
      <c r="G8" s="173">
        <v>41.19</v>
      </c>
      <c r="H8" s="173">
        <v>51857.661378033001</v>
      </c>
      <c r="I8" s="187">
        <f t="shared" si="0"/>
        <v>0.12171734774213586</v>
      </c>
      <c r="J8" s="173">
        <v>301440.88059780002</v>
      </c>
      <c r="K8" s="187">
        <f t="shared" ref="K8:K9" si="1">K7+I8</f>
        <v>0.70752485770539675</v>
      </c>
    </row>
    <row r="9" spans="1:13" ht="24" customHeight="1">
      <c r="A9" s="166">
        <v>2707</v>
      </c>
      <c r="B9" s="166" t="s">
        <v>247</v>
      </c>
      <c r="C9" s="167" t="s">
        <v>455</v>
      </c>
      <c r="D9" s="166" t="s">
        <v>265</v>
      </c>
      <c r="E9" s="166" t="s">
        <v>249</v>
      </c>
      <c r="F9" s="188">
        <v>300.29477320000001</v>
      </c>
      <c r="G9" s="173">
        <v>117.86</v>
      </c>
      <c r="H9" s="173">
        <v>35392.741969351999</v>
      </c>
      <c r="I9" s="187">
        <f t="shared" si="0"/>
        <v>8.3071827139049162E-2</v>
      </c>
      <c r="J9" s="173">
        <v>336833.62256719999</v>
      </c>
      <c r="K9" s="187">
        <f t="shared" si="1"/>
        <v>0.7905966848444459</v>
      </c>
    </row>
    <row r="10" spans="1:13" ht="24" customHeight="1">
      <c r="A10" s="107">
        <v>40811</v>
      </c>
      <c r="B10" s="107" t="s">
        <v>247</v>
      </c>
      <c r="C10" s="108" t="s">
        <v>535</v>
      </c>
      <c r="D10" s="107" t="s">
        <v>265</v>
      </c>
      <c r="E10" s="107" t="s">
        <v>355</v>
      </c>
      <c r="F10" s="175">
        <v>0.55395240000000001</v>
      </c>
      <c r="G10" s="176">
        <v>20136.47</v>
      </c>
      <c r="H10" s="176">
        <v>11154.645884027999</v>
      </c>
      <c r="I10" s="189">
        <f>H10/J$38</f>
        <v>2.6181549185358182E-2</v>
      </c>
      <c r="J10" s="176">
        <v>347988.26845119998</v>
      </c>
      <c r="K10" s="189">
        <f>K9+I10</f>
        <v>0.8167782340298041</v>
      </c>
    </row>
    <row r="11" spans="1:13" ht="24" customHeight="1">
      <c r="A11" s="107">
        <v>7592</v>
      </c>
      <c r="B11" s="107" t="s">
        <v>247</v>
      </c>
      <c r="C11" s="108" t="s">
        <v>536</v>
      </c>
      <c r="D11" s="107" t="s">
        <v>265</v>
      </c>
      <c r="E11" s="107" t="s">
        <v>249</v>
      </c>
      <c r="F11" s="175">
        <v>273.11392419999999</v>
      </c>
      <c r="G11" s="176">
        <v>40.54</v>
      </c>
      <c r="H11" s="176">
        <v>11072.038487068001</v>
      </c>
      <c r="I11" s="189">
        <f t="shared" ref="I11:I16" si="2">H11/J$38</f>
        <v>2.5987657810493524E-2</v>
      </c>
      <c r="J11" s="176">
        <v>359060.30693830003</v>
      </c>
      <c r="K11" s="189">
        <f t="shared" ref="K11:K16" si="3">K10+I11</f>
        <v>0.8427658918402976</v>
      </c>
    </row>
    <row r="12" spans="1:13" ht="24" customHeight="1">
      <c r="A12" s="107">
        <v>40813</v>
      </c>
      <c r="B12" s="107" t="s">
        <v>247</v>
      </c>
      <c r="C12" s="108" t="s">
        <v>537</v>
      </c>
      <c r="D12" s="107" t="s">
        <v>265</v>
      </c>
      <c r="E12" s="107" t="s">
        <v>355</v>
      </c>
      <c r="F12" s="175">
        <v>0.50736769999999998</v>
      </c>
      <c r="G12" s="176">
        <v>20830.37</v>
      </c>
      <c r="H12" s="176">
        <v>10568.656917049</v>
      </c>
      <c r="I12" s="189">
        <f t="shared" si="2"/>
        <v>2.4806149273918075E-2</v>
      </c>
      <c r="J12" s="176">
        <v>369628.96385529998</v>
      </c>
      <c r="K12" s="189">
        <f t="shared" si="3"/>
        <v>0.86757204111421571</v>
      </c>
    </row>
    <row r="13" spans="1:13" ht="24" customHeight="1">
      <c r="A13" s="107">
        <v>2706</v>
      </c>
      <c r="B13" s="107" t="s">
        <v>247</v>
      </c>
      <c r="C13" s="108" t="s">
        <v>471</v>
      </c>
      <c r="D13" s="107" t="s">
        <v>265</v>
      </c>
      <c r="E13" s="107" t="s">
        <v>249</v>
      </c>
      <c r="F13" s="175">
        <v>86.879421699999995</v>
      </c>
      <c r="G13" s="176">
        <v>113.95</v>
      </c>
      <c r="H13" s="176">
        <v>9899.9101027150009</v>
      </c>
      <c r="I13" s="189">
        <f t="shared" si="2"/>
        <v>2.3236504859019385E-2</v>
      </c>
      <c r="J13" s="176">
        <v>379528.87395799998</v>
      </c>
      <c r="K13" s="189">
        <f t="shared" si="3"/>
        <v>0.89080854597323511</v>
      </c>
    </row>
    <row r="14" spans="1:13" ht="24" customHeight="1">
      <c r="A14" s="107">
        <v>244</v>
      </c>
      <c r="B14" s="107" t="s">
        <v>247</v>
      </c>
      <c r="C14" s="108" t="s">
        <v>538</v>
      </c>
      <c r="D14" s="107" t="s">
        <v>265</v>
      </c>
      <c r="E14" s="107" t="s">
        <v>249</v>
      </c>
      <c r="F14" s="175">
        <v>525.66795549999995</v>
      </c>
      <c r="G14" s="176">
        <v>18.23</v>
      </c>
      <c r="H14" s="176">
        <v>9582.9268287649975</v>
      </c>
      <c r="I14" s="189">
        <f t="shared" si="2"/>
        <v>2.2492499781301845E-2</v>
      </c>
      <c r="J14" s="176">
        <v>389111.80078679998</v>
      </c>
      <c r="K14" s="189">
        <f t="shared" si="3"/>
        <v>0.91330104575453697</v>
      </c>
    </row>
    <row r="15" spans="1:13" ht="26.1" customHeight="1">
      <c r="A15" s="107">
        <v>40945</v>
      </c>
      <c r="B15" s="107" t="s">
        <v>247</v>
      </c>
      <c r="C15" s="108" t="s">
        <v>539</v>
      </c>
      <c r="D15" s="107" t="s">
        <v>265</v>
      </c>
      <c r="E15" s="107" t="s">
        <v>249</v>
      </c>
      <c r="F15" s="175">
        <v>184.54256000000001</v>
      </c>
      <c r="G15" s="176">
        <v>32.020000000000003</v>
      </c>
      <c r="H15" s="176">
        <v>5909.0527712000003</v>
      </c>
      <c r="I15" s="189">
        <f t="shared" si="2"/>
        <v>1.3869391944532442E-2</v>
      </c>
      <c r="J15" s="176">
        <v>395020.853558</v>
      </c>
      <c r="K15" s="189">
        <f t="shared" si="3"/>
        <v>0.92717043769906937</v>
      </c>
    </row>
    <row r="16" spans="1:13" ht="26.1" customHeight="1">
      <c r="A16" s="107" t="s">
        <v>540</v>
      </c>
      <c r="B16" s="107" t="s">
        <v>541</v>
      </c>
      <c r="C16" s="108" t="s">
        <v>542</v>
      </c>
      <c r="D16" s="107" t="s">
        <v>265</v>
      </c>
      <c r="E16" s="107" t="s">
        <v>249</v>
      </c>
      <c r="F16" s="175">
        <v>189.34</v>
      </c>
      <c r="G16" s="176">
        <v>28.55</v>
      </c>
      <c r="H16" s="176">
        <v>5405.6570000000002</v>
      </c>
      <c r="I16" s="189">
        <f t="shared" si="2"/>
        <v>1.2687850075754186E-2</v>
      </c>
      <c r="J16" s="176">
        <v>400426.51055800001</v>
      </c>
      <c r="K16" s="189">
        <f t="shared" si="3"/>
        <v>0.93985828777482361</v>
      </c>
    </row>
    <row r="17" spans="1:11" ht="24" customHeight="1">
      <c r="A17" s="109">
        <v>37372</v>
      </c>
      <c r="B17" s="109" t="s">
        <v>247</v>
      </c>
      <c r="C17" s="110" t="s">
        <v>461</v>
      </c>
      <c r="D17" s="109" t="s">
        <v>271</v>
      </c>
      <c r="E17" s="109" t="s">
        <v>249</v>
      </c>
      <c r="F17" s="178">
        <v>4000.1379999999999</v>
      </c>
      <c r="G17" s="179">
        <v>1.34</v>
      </c>
      <c r="H17" s="179">
        <v>5360.1849199999997</v>
      </c>
      <c r="I17" s="190">
        <f>H17/J$38</f>
        <v>1.2581120600748149E-2</v>
      </c>
      <c r="J17" s="179">
        <v>405786.69547799998</v>
      </c>
      <c r="K17" s="190">
        <f>K16+I17</f>
        <v>0.95243940837557173</v>
      </c>
    </row>
    <row r="18" spans="1:11" ht="24" customHeight="1">
      <c r="A18" s="109">
        <v>2708</v>
      </c>
      <c r="B18" s="109" t="s">
        <v>247</v>
      </c>
      <c r="C18" s="110" t="s">
        <v>463</v>
      </c>
      <c r="D18" s="109" t="s">
        <v>265</v>
      </c>
      <c r="E18" s="109" t="s">
        <v>249</v>
      </c>
      <c r="F18" s="178">
        <v>34.475960999999998</v>
      </c>
      <c r="G18" s="179">
        <v>147.46</v>
      </c>
      <c r="H18" s="179">
        <v>5083.8252090599999</v>
      </c>
      <c r="I18" s="190">
        <f t="shared" ref="I18:I38" si="4">H18/J$38</f>
        <v>1.193246483524444E-2</v>
      </c>
      <c r="J18" s="179">
        <v>410870.52068710001</v>
      </c>
      <c r="K18" s="190">
        <f t="shared" ref="K18:K38" si="5">K17+I18</f>
        <v>0.96437187321081619</v>
      </c>
    </row>
    <row r="19" spans="1:11" ht="24" customHeight="1">
      <c r="A19" s="109">
        <v>40805</v>
      </c>
      <c r="B19" s="109" t="s">
        <v>247</v>
      </c>
      <c r="C19" s="110" t="s">
        <v>543</v>
      </c>
      <c r="D19" s="109" t="s">
        <v>265</v>
      </c>
      <c r="E19" s="109" t="s">
        <v>355</v>
      </c>
      <c r="F19" s="178">
        <v>0.94921849999999997</v>
      </c>
      <c r="G19" s="179">
        <v>4575.5600000000004</v>
      </c>
      <c r="H19" s="179">
        <v>4343.2061998600002</v>
      </c>
      <c r="I19" s="190">
        <f t="shared" si="4"/>
        <v>1.0194126100103975E-2</v>
      </c>
      <c r="J19" s="179">
        <v>415213.72688700003</v>
      </c>
      <c r="K19" s="190">
        <f t="shared" si="5"/>
        <v>0.97456599931092014</v>
      </c>
    </row>
    <row r="20" spans="1:11" ht="24" customHeight="1">
      <c r="A20" s="109">
        <v>2355</v>
      </c>
      <c r="B20" s="109" t="s">
        <v>247</v>
      </c>
      <c r="C20" s="110" t="s">
        <v>544</v>
      </c>
      <c r="D20" s="109" t="s">
        <v>265</v>
      </c>
      <c r="E20" s="109" t="s">
        <v>249</v>
      </c>
      <c r="F20" s="178">
        <v>95.224766200000005</v>
      </c>
      <c r="G20" s="179">
        <v>25.88</v>
      </c>
      <c r="H20" s="179">
        <v>2464.416949256</v>
      </c>
      <c r="I20" s="190">
        <f t="shared" si="4"/>
        <v>5.784339031556689E-3</v>
      </c>
      <c r="J20" s="179">
        <v>417678.14383630001</v>
      </c>
      <c r="K20" s="190">
        <f t="shared" si="5"/>
        <v>0.98035033834247687</v>
      </c>
    </row>
    <row r="21" spans="1:11" ht="24" customHeight="1">
      <c r="A21" s="109">
        <v>43493</v>
      </c>
      <c r="B21" s="109" t="s">
        <v>247</v>
      </c>
      <c r="C21" s="110" t="s">
        <v>469</v>
      </c>
      <c r="D21" s="109" t="s">
        <v>271</v>
      </c>
      <c r="E21" s="109" t="s">
        <v>249</v>
      </c>
      <c r="F21" s="178">
        <v>2318.3319999999999</v>
      </c>
      <c r="G21" s="179">
        <v>0.71</v>
      </c>
      <c r="H21" s="179">
        <v>1646.0157199999999</v>
      </c>
      <c r="I21" s="190">
        <f t="shared" si="4"/>
        <v>3.8634343018239185E-3</v>
      </c>
      <c r="J21" s="179">
        <v>419324.15955629997</v>
      </c>
      <c r="K21" s="190">
        <f t="shared" si="5"/>
        <v>0.98421377264430077</v>
      </c>
    </row>
    <row r="22" spans="1:11" ht="26.1" customHeight="1">
      <c r="A22" s="109">
        <v>43486</v>
      </c>
      <c r="B22" s="109" t="s">
        <v>247</v>
      </c>
      <c r="C22" s="110" t="s">
        <v>473</v>
      </c>
      <c r="D22" s="109" t="s">
        <v>271</v>
      </c>
      <c r="E22" s="109" t="s">
        <v>249</v>
      </c>
      <c r="F22" s="178">
        <v>1681.806</v>
      </c>
      <c r="G22" s="179">
        <v>0.74</v>
      </c>
      <c r="H22" s="179">
        <v>1244.5364400000001</v>
      </c>
      <c r="I22" s="190">
        <f t="shared" si="4"/>
        <v>2.9211050136057179E-3</v>
      </c>
      <c r="J22" s="179">
        <v>420568.69599630003</v>
      </c>
      <c r="K22" s="190">
        <f t="shared" si="5"/>
        <v>0.98713487765790653</v>
      </c>
    </row>
    <row r="23" spans="1:11" ht="24" customHeight="1">
      <c r="A23" s="109" t="s">
        <v>545</v>
      </c>
      <c r="B23" s="109" t="s">
        <v>541</v>
      </c>
      <c r="C23" s="110" t="s">
        <v>546</v>
      </c>
      <c r="D23" s="109" t="s">
        <v>465</v>
      </c>
      <c r="E23" s="109" t="s">
        <v>249</v>
      </c>
      <c r="F23" s="178">
        <v>151.47200000000001</v>
      </c>
      <c r="G23" s="179">
        <v>7.39</v>
      </c>
      <c r="H23" s="179">
        <v>1119.37808</v>
      </c>
      <c r="I23" s="190">
        <f t="shared" si="4"/>
        <v>2.6273404430073115E-3</v>
      </c>
      <c r="J23" s="179">
        <v>421688.07407630002</v>
      </c>
      <c r="K23" s="190">
        <f t="shared" si="5"/>
        <v>0.9897622181009138</v>
      </c>
    </row>
    <row r="24" spans="1:11" ht="26.1" customHeight="1">
      <c r="A24" s="109" t="s">
        <v>477</v>
      </c>
      <c r="B24" s="109" t="s">
        <v>254</v>
      </c>
      <c r="C24" s="110" t="s">
        <v>478</v>
      </c>
      <c r="D24" s="109" t="s">
        <v>271</v>
      </c>
      <c r="E24" s="109" t="s">
        <v>287</v>
      </c>
      <c r="F24" s="178">
        <v>5.0199999999999996</v>
      </c>
      <c r="G24" s="179">
        <v>215.56</v>
      </c>
      <c r="H24" s="179">
        <v>1082.1112000000001</v>
      </c>
      <c r="I24" s="190">
        <f t="shared" si="4"/>
        <v>2.5398697458781519E-3</v>
      </c>
      <c r="J24" s="179">
        <v>422770.18527630001</v>
      </c>
      <c r="K24" s="190">
        <f t="shared" si="5"/>
        <v>0.99230208784679197</v>
      </c>
    </row>
    <row r="25" spans="1:11" ht="26.1" customHeight="1">
      <c r="A25" s="109">
        <v>40807</v>
      </c>
      <c r="B25" s="109" t="s">
        <v>247</v>
      </c>
      <c r="C25" s="110" t="s">
        <v>547</v>
      </c>
      <c r="D25" s="109" t="s">
        <v>265</v>
      </c>
      <c r="E25" s="109" t="s">
        <v>355</v>
      </c>
      <c r="F25" s="178">
        <v>0.11324389999999999</v>
      </c>
      <c r="G25" s="179">
        <v>7281.59</v>
      </c>
      <c r="H25" s="179">
        <v>824.59564980099992</v>
      </c>
      <c r="I25" s="190">
        <f t="shared" si="4"/>
        <v>1.935443920654638E-3</v>
      </c>
      <c r="J25" s="179">
        <v>423594.78092609998</v>
      </c>
      <c r="K25" s="190">
        <f t="shared" si="5"/>
        <v>0.99423753176744656</v>
      </c>
    </row>
    <row r="26" spans="1:11" ht="24" customHeight="1">
      <c r="A26" s="109" t="s">
        <v>482</v>
      </c>
      <c r="B26" s="109" t="s">
        <v>254</v>
      </c>
      <c r="C26" s="110" t="s">
        <v>483</v>
      </c>
      <c r="D26" s="109" t="s">
        <v>271</v>
      </c>
      <c r="E26" s="109" t="s">
        <v>287</v>
      </c>
      <c r="F26" s="178">
        <v>5.0199999999999996</v>
      </c>
      <c r="G26" s="179">
        <v>133.44999999999999</v>
      </c>
      <c r="H26" s="179">
        <v>669.91899999999998</v>
      </c>
      <c r="I26" s="190">
        <f t="shared" si="4"/>
        <v>1.5723957022983825E-3</v>
      </c>
      <c r="J26" s="179">
        <v>424264.69992609997</v>
      </c>
      <c r="K26" s="190">
        <f t="shared" si="5"/>
        <v>0.99580992746974495</v>
      </c>
    </row>
    <row r="27" spans="1:11" ht="24" customHeight="1">
      <c r="A27" s="109">
        <v>40863</v>
      </c>
      <c r="B27" s="109" t="s">
        <v>247</v>
      </c>
      <c r="C27" s="110" t="s">
        <v>548</v>
      </c>
      <c r="D27" s="109" t="s">
        <v>271</v>
      </c>
      <c r="E27" s="109" t="s">
        <v>355</v>
      </c>
      <c r="F27" s="178">
        <v>2.105829</v>
      </c>
      <c r="G27" s="179">
        <v>252.08</v>
      </c>
      <c r="H27" s="179">
        <v>530.83737431999998</v>
      </c>
      <c r="I27" s="190">
        <f t="shared" si="4"/>
        <v>1.2459512358958707E-3</v>
      </c>
      <c r="J27" s="179">
        <v>424795.53730040003</v>
      </c>
      <c r="K27" s="190">
        <f t="shared" si="5"/>
        <v>0.99705587870564083</v>
      </c>
    </row>
    <row r="28" spans="1:11" ht="26.1" customHeight="1">
      <c r="A28" s="109">
        <v>7247</v>
      </c>
      <c r="B28" s="109" t="s">
        <v>247</v>
      </c>
      <c r="C28" s="110" t="s">
        <v>549</v>
      </c>
      <c r="D28" s="109" t="s">
        <v>465</v>
      </c>
      <c r="E28" s="109" t="s">
        <v>249</v>
      </c>
      <c r="F28" s="178">
        <v>255.60900000000001</v>
      </c>
      <c r="G28" s="179">
        <v>2.0299999999999998</v>
      </c>
      <c r="H28" s="179">
        <v>518.88626999999997</v>
      </c>
      <c r="I28" s="190">
        <f t="shared" si="4"/>
        <v>1.217900284854793E-3</v>
      </c>
      <c r="J28" s="179">
        <v>425314.42357039999</v>
      </c>
      <c r="K28" s="190">
        <f t="shared" si="5"/>
        <v>0.99827377899049563</v>
      </c>
    </row>
    <row r="29" spans="1:11" ht="26.1" customHeight="1">
      <c r="A29" s="109">
        <v>43469</v>
      </c>
      <c r="B29" s="109" t="s">
        <v>247</v>
      </c>
      <c r="C29" s="110" t="s">
        <v>475</v>
      </c>
      <c r="D29" s="109" t="s">
        <v>271</v>
      </c>
      <c r="E29" s="109" t="s">
        <v>249</v>
      </c>
      <c r="F29" s="178">
        <v>2318.3319999999999</v>
      </c>
      <c r="G29" s="179">
        <v>7.0000000000000007E-2</v>
      </c>
      <c r="H29" s="179">
        <v>162.28324000000001</v>
      </c>
      <c r="I29" s="190">
        <f t="shared" si="4"/>
        <v>3.8090197341925964E-4</v>
      </c>
      <c r="J29" s="179">
        <v>425476.70681040001</v>
      </c>
      <c r="K29" s="190">
        <f t="shared" si="5"/>
        <v>0.99865468096391485</v>
      </c>
    </row>
    <row r="30" spans="1:11" ht="26.1" customHeight="1">
      <c r="A30" s="109">
        <v>37373</v>
      </c>
      <c r="B30" s="109" t="s">
        <v>247</v>
      </c>
      <c r="C30" s="110" t="s">
        <v>480</v>
      </c>
      <c r="D30" s="109" t="s">
        <v>271</v>
      </c>
      <c r="E30" s="109" t="s">
        <v>249</v>
      </c>
      <c r="F30" s="178">
        <v>4000.1379999999999</v>
      </c>
      <c r="G30" s="179">
        <v>0.04</v>
      </c>
      <c r="H30" s="179">
        <v>160.00551999999999</v>
      </c>
      <c r="I30" s="190">
        <f t="shared" si="4"/>
        <v>3.7555583882830295E-4</v>
      </c>
      <c r="J30" s="179">
        <v>425636.71233040001</v>
      </c>
      <c r="K30" s="190">
        <f t="shared" si="5"/>
        <v>0.99903023680274317</v>
      </c>
    </row>
    <row r="31" spans="1:11" ht="26.1" customHeight="1">
      <c r="A31" s="109">
        <v>43498</v>
      </c>
      <c r="B31" s="109" t="s">
        <v>247</v>
      </c>
      <c r="C31" s="110" t="s">
        <v>550</v>
      </c>
      <c r="D31" s="109" t="s">
        <v>271</v>
      </c>
      <c r="E31" s="109" t="s">
        <v>355</v>
      </c>
      <c r="F31" s="178">
        <v>1.048</v>
      </c>
      <c r="G31" s="179">
        <v>140.22999999999999</v>
      </c>
      <c r="H31" s="179">
        <v>146.96104</v>
      </c>
      <c r="I31" s="190">
        <f t="shared" si="4"/>
        <v>3.4493857869578366E-4</v>
      </c>
      <c r="J31" s="179">
        <v>425783.67337039998</v>
      </c>
      <c r="K31" s="190">
        <f t="shared" si="5"/>
        <v>0.99937517538143894</v>
      </c>
    </row>
    <row r="32" spans="1:11" ht="26.1" customHeight="1">
      <c r="A32" s="109">
        <v>43505</v>
      </c>
      <c r="B32" s="109" t="s">
        <v>247</v>
      </c>
      <c r="C32" s="110" t="s">
        <v>551</v>
      </c>
      <c r="D32" s="109" t="s">
        <v>271</v>
      </c>
      <c r="E32" s="109" t="s">
        <v>355</v>
      </c>
      <c r="F32" s="178">
        <v>1.0578289999999999</v>
      </c>
      <c r="G32" s="179">
        <v>132.94</v>
      </c>
      <c r="H32" s="179">
        <v>140.62778725999999</v>
      </c>
      <c r="I32" s="190">
        <f t="shared" si="4"/>
        <v>3.3007352875699187E-4</v>
      </c>
      <c r="J32" s="179">
        <v>425924.30115770001</v>
      </c>
      <c r="K32" s="190">
        <f t="shared" si="5"/>
        <v>0.99970524891019596</v>
      </c>
    </row>
    <row r="33" spans="1:11" ht="26.1" customHeight="1">
      <c r="A33" s="109" t="s">
        <v>491</v>
      </c>
      <c r="B33" s="109" t="s">
        <v>254</v>
      </c>
      <c r="C33" s="110" t="s">
        <v>492</v>
      </c>
      <c r="D33" s="109" t="s">
        <v>271</v>
      </c>
      <c r="E33" s="109" t="s">
        <v>287</v>
      </c>
      <c r="F33" s="178">
        <v>5.0199999999999996</v>
      </c>
      <c r="G33" s="179">
        <v>12.89</v>
      </c>
      <c r="H33" s="179">
        <v>64.707800000000006</v>
      </c>
      <c r="I33" s="190">
        <f t="shared" si="4"/>
        <v>1.5187846086643801E-4</v>
      </c>
      <c r="J33" s="179">
        <v>425989.00895769999</v>
      </c>
      <c r="K33" s="190">
        <f t="shared" si="5"/>
        <v>0.99985712737106236</v>
      </c>
    </row>
    <row r="34" spans="1:11" ht="26.1" customHeight="1">
      <c r="A34" s="109">
        <v>43462</v>
      </c>
      <c r="B34" s="109" t="s">
        <v>247</v>
      </c>
      <c r="C34" s="110" t="s">
        <v>489</v>
      </c>
      <c r="D34" s="109" t="s">
        <v>271</v>
      </c>
      <c r="E34" s="109" t="s">
        <v>249</v>
      </c>
      <c r="F34" s="178">
        <v>1681.806</v>
      </c>
      <c r="G34" s="179">
        <v>0.01</v>
      </c>
      <c r="H34" s="179">
        <v>16.818059999999999</v>
      </c>
      <c r="I34" s="190">
        <f t="shared" si="4"/>
        <v>3.9474392075752942E-5</v>
      </c>
      <c r="J34" s="179">
        <v>426005.82701770001</v>
      </c>
      <c r="K34" s="190">
        <f t="shared" si="5"/>
        <v>0.9998966017631381</v>
      </c>
    </row>
    <row r="35" spans="1:11" ht="26.1" customHeight="1">
      <c r="A35" s="109">
        <v>40864</v>
      </c>
      <c r="B35" s="109" t="s">
        <v>247</v>
      </c>
      <c r="C35" s="110" t="s">
        <v>552</v>
      </c>
      <c r="D35" s="109" t="s">
        <v>271</v>
      </c>
      <c r="E35" s="109" t="s">
        <v>355</v>
      </c>
      <c r="F35" s="178">
        <v>2.105829</v>
      </c>
      <c r="G35" s="179">
        <v>7.31</v>
      </c>
      <c r="H35" s="179">
        <v>15.39360999</v>
      </c>
      <c r="I35" s="190">
        <f t="shared" si="4"/>
        <v>3.6131004182794407E-5</v>
      </c>
      <c r="J35" s="179">
        <v>426021.22062769998</v>
      </c>
      <c r="K35" s="190">
        <f t="shared" si="5"/>
        <v>0.99993273276732086</v>
      </c>
    </row>
    <row r="36" spans="1:11" ht="26.1" customHeight="1">
      <c r="A36" s="109">
        <v>43481</v>
      </c>
      <c r="B36" s="109" t="s">
        <v>247</v>
      </c>
      <c r="C36" s="110" t="s">
        <v>553</v>
      </c>
      <c r="D36" s="109" t="s">
        <v>271</v>
      </c>
      <c r="E36" s="109" t="s">
        <v>355</v>
      </c>
      <c r="F36" s="178">
        <v>1.0578289999999999</v>
      </c>
      <c r="G36" s="179">
        <v>12.77</v>
      </c>
      <c r="H36" s="179">
        <v>13.508476330000001</v>
      </c>
      <c r="I36" s="190">
        <f t="shared" si="4"/>
        <v>3.1706325878041123E-5</v>
      </c>
      <c r="J36" s="179">
        <v>426034.72910400003</v>
      </c>
      <c r="K36" s="190">
        <f t="shared" si="5"/>
        <v>0.99996443909319888</v>
      </c>
    </row>
    <row r="37" spans="1:11" ht="26.1" customHeight="1">
      <c r="A37" s="109" t="s">
        <v>502</v>
      </c>
      <c r="B37" s="109" t="s">
        <v>254</v>
      </c>
      <c r="C37" s="110" t="s">
        <v>503</v>
      </c>
      <c r="D37" s="109" t="s">
        <v>271</v>
      </c>
      <c r="E37" s="109" t="s">
        <v>287</v>
      </c>
      <c r="F37" s="178">
        <v>5.0199999999999996</v>
      </c>
      <c r="G37" s="179">
        <v>2.54</v>
      </c>
      <c r="H37" s="179">
        <v>12.7508</v>
      </c>
      <c r="I37" s="190">
        <f t="shared" si="4"/>
        <v>2.992795117150912E-5</v>
      </c>
      <c r="J37" s="179">
        <v>426047.47990400001</v>
      </c>
      <c r="K37" s="190">
        <f t="shared" si="5"/>
        <v>0.99999436704437039</v>
      </c>
    </row>
    <row r="38" spans="1:11" ht="26.1" customHeight="1">
      <c r="A38" s="109">
        <v>43474</v>
      </c>
      <c r="B38" s="109" t="s">
        <v>247</v>
      </c>
      <c r="C38" s="110" t="s">
        <v>554</v>
      </c>
      <c r="D38" s="109" t="s">
        <v>271</v>
      </c>
      <c r="E38" s="109" t="s">
        <v>355</v>
      </c>
      <c r="F38" s="178">
        <v>1.048</v>
      </c>
      <c r="G38" s="179">
        <v>2.29</v>
      </c>
      <c r="H38" s="179">
        <v>2.3999199999999998</v>
      </c>
      <c r="I38" s="190">
        <f t="shared" si="4"/>
        <v>5.6329554675415001E-6</v>
      </c>
      <c r="J38" s="179">
        <v>426049.879824</v>
      </c>
      <c r="K38" s="190">
        <f t="shared" si="5"/>
        <v>0.99999999999983791</v>
      </c>
    </row>
    <row r="39" spans="1:11" ht="90.75" customHeight="1">
      <c r="A39" s="494" t="s">
        <v>112</v>
      </c>
      <c r="B39" s="494"/>
      <c r="C39" s="494"/>
      <c r="D39" s="494"/>
      <c r="E39" s="494"/>
      <c r="F39" s="494"/>
      <c r="G39" s="494"/>
      <c r="H39" s="494"/>
      <c r="I39" s="494"/>
      <c r="J39" s="494"/>
      <c r="K39" s="494"/>
    </row>
  </sheetData>
  <mergeCells count="19">
    <mergeCell ref="E1:F1"/>
    <mergeCell ref="G1:K1"/>
    <mergeCell ref="E2:F2"/>
    <mergeCell ref="G2:K2"/>
    <mergeCell ref="A3:K3"/>
    <mergeCell ref="K4:K5"/>
    <mergeCell ref="L4:L5"/>
    <mergeCell ref="M4:M5"/>
    <mergeCell ref="A39:K39"/>
    <mergeCell ref="F4:F5"/>
    <mergeCell ref="G4:G5"/>
    <mergeCell ref="H4:H5"/>
    <mergeCell ref="I4:I5"/>
    <mergeCell ref="J4:J5"/>
    <mergeCell ref="A4:A5"/>
    <mergeCell ref="B4:B5"/>
    <mergeCell ref="C4:C5"/>
    <mergeCell ref="D4:D5"/>
    <mergeCell ref="E4:E5"/>
  </mergeCells>
  <pageMargins left="0.84236111111111101" right="0.34722222222222199" top="1.05277777777778" bottom="1.05277777777778" header="0.78749999999999998" footer="0.78749999999999998"/>
  <pageSetup paperSize="9" scale="42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6"/>
  <sheetViews>
    <sheetView topLeftCell="A4" zoomScale="80" zoomScaleNormal="80" workbookViewId="0">
      <selection activeCell="E1" sqref="E1:F1"/>
    </sheetView>
  </sheetViews>
  <sheetFormatPr defaultColWidth="8.625" defaultRowHeight="14.25"/>
  <cols>
    <col min="1" max="2" width="10" customWidth="1"/>
    <col min="3" max="3" width="60" customWidth="1"/>
    <col min="4" max="4" width="30" customWidth="1"/>
    <col min="5" max="6" width="10" customWidth="1"/>
    <col min="7" max="7" width="13.5" customWidth="1"/>
    <col min="8" max="8" width="12.875" customWidth="1"/>
    <col min="9" max="9" width="10" customWidth="1"/>
    <col min="10" max="12" width="15" customWidth="1"/>
  </cols>
  <sheetData>
    <row r="1" spans="1:11" ht="14.1" customHeight="1">
      <c r="A1" s="100"/>
      <c r="B1" s="100"/>
      <c r="C1" s="101" t="s">
        <v>228</v>
      </c>
      <c r="D1" s="101" t="s">
        <v>229</v>
      </c>
      <c r="E1" s="488" t="s">
        <v>445</v>
      </c>
      <c r="F1" s="488"/>
      <c r="G1" s="488"/>
      <c r="H1" s="489" t="s">
        <v>231</v>
      </c>
      <c r="I1" s="489"/>
      <c r="J1" s="489"/>
    </row>
    <row r="2" spans="1:11" ht="80.099999999999994" customHeight="1">
      <c r="A2" s="102"/>
      <c r="B2" s="102"/>
      <c r="C2" s="103" t="s">
        <v>555</v>
      </c>
      <c r="D2" s="115" t="s">
        <v>447</v>
      </c>
      <c r="E2" s="490" t="s">
        <v>448</v>
      </c>
      <c r="F2" s="490"/>
      <c r="G2" s="490"/>
      <c r="H2" s="496" t="s">
        <v>234</v>
      </c>
      <c r="I2" s="496"/>
      <c r="J2" s="496"/>
    </row>
    <row r="3" spans="1:11" ht="14.1" customHeight="1">
      <c r="A3" s="493" t="s">
        <v>556</v>
      </c>
      <c r="B3" s="493"/>
      <c r="C3" s="493"/>
      <c r="D3" s="493"/>
      <c r="E3" s="493"/>
      <c r="F3" s="493"/>
      <c r="G3" s="493"/>
      <c r="H3" s="493"/>
      <c r="I3" s="493"/>
      <c r="J3" s="493"/>
    </row>
    <row r="4" spans="1:11" ht="30" customHeight="1">
      <c r="A4" s="104" t="s">
        <v>236</v>
      </c>
      <c r="B4" s="104" t="s">
        <v>237</v>
      </c>
      <c r="C4" s="104" t="s">
        <v>238</v>
      </c>
      <c r="D4" s="104" t="s">
        <v>450</v>
      </c>
      <c r="E4" s="104" t="s">
        <v>239</v>
      </c>
      <c r="F4" s="104" t="s">
        <v>240</v>
      </c>
      <c r="G4" s="104" t="s">
        <v>510</v>
      </c>
      <c r="H4" s="104" t="s">
        <v>242</v>
      </c>
      <c r="I4" s="104" t="s">
        <v>511</v>
      </c>
      <c r="J4" s="104" t="s">
        <v>512</v>
      </c>
    </row>
    <row r="5" spans="1:11" ht="39.75" customHeight="1">
      <c r="A5" s="111" t="s">
        <v>100</v>
      </c>
      <c r="B5" s="111" t="s">
        <v>245</v>
      </c>
      <c r="C5" s="112" t="s">
        <v>557</v>
      </c>
      <c r="D5" s="111" t="s">
        <v>513</v>
      </c>
      <c r="E5" s="111" t="s">
        <v>16</v>
      </c>
      <c r="F5" s="161">
        <v>42240</v>
      </c>
      <c r="G5" s="113">
        <v>3.59</v>
      </c>
      <c r="H5" s="113">
        <v>151641.60000000001</v>
      </c>
      <c r="I5" s="111">
        <v>35.9</v>
      </c>
      <c r="J5" s="111">
        <v>35.9</v>
      </c>
    </row>
    <row r="6" spans="1:11" ht="39" customHeight="1">
      <c r="A6" s="111" t="s">
        <v>103</v>
      </c>
      <c r="B6" s="111" t="s">
        <v>245</v>
      </c>
      <c r="C6" s="112" t="s">
        <v>389</v>
      </c>
      <c r="D6" s="111" t="s">
        <v>513</v>
      </c>
      <c r="E6" s="111" t="s">
        <v>16</v>
      </c>
      <c r="F6" s="161">
        <v>28000</v>
      </c>
      <c r="G6" s="113">
        <v>4.58</v>
      </c>
      <c r="H6" s="113">
        <v>128240</v>
      </c>
      <c r="I6" s="111">
        <v>30.36</v>
      </c>
      <c r="J6" s="111">
        <v>66.27</v>
      </c>
    </row>
    <row r="7" spans="1:11" ht="47.25" customHeight="1">
      <c r="A7" s="111" t="s">
        <v>88</v>
      </c>
      <c r="B7" s="111" t="s">
        <v>245</v>
      </c>
      <c r="C7" s="112" t="s">
        <v>558</v>
      </c>
      <c r="D7" s="111" t="s">
        <v>513</v>
      </c>
      <c r="E7" s="111" t="s">
        <v>76</v>
      </c>
      <c r="F7" s="111">
        <v>4.5199999999999996</v>
      </c>
      <c r="G7" s="113">
        <v>6815.68</v>
      </c>
      <c r="H7" s="113">
        <v>30806.87</v>
      </c>
      <c r="I7" s="111">
        <v>7.29</v>
      </c>
      <c r="J7" s="111">
        <v>73.56</v>
      </c>
    </row>
    <row r="8" spans="1:11" ht="43.5" customHeight="1">
      <c r="A8" s="111" t="s">
        <v>97</v>
      </c>
      <c r="B8" s="111" t="s">
        <v>245</v>
      </c>
      <c r="C8" s="112" t="s">
        <v>338</v>
      </c>
      <c r="D8" s="111" t="s">
        <v>513</v>
      </c>
      <c r="E8" s="111" t="s">
        <v>16</v>
      </c>
      <c r="F8" s="161">
        <v>94670</v>
      </c>
      <c r="G8" s="113">
        <v>0.3</v>
      </c>
      <c r="H8" s="113">
        <v>28401</v>
      </c>
      <c r="I8" s="111">
        <v>6.72</v>
      </c>
      <c r="J8" s="111">
        <v>80.28</v>
      </c>
    </row>
    <row r="9" spans="1:11" ht="43.5" customHeight="1">
      <c r="A9" s="111" t="s">
        <v>78</v>
      </c>
      <c r="B9" s="111" t="s">
        <v>245</v>
      </c>
      <c r="C9" s="112" t="s">
        <v>559</v>
      </c>
      <c r="D9" s="111" t="s">
        <v>513</v>
      </c>
      <c r="E9" s="111" t="s">
        <v>76</v>
      </c>
      <c r="F9" s="111">
        <v>33</v>
      </c>
      <c r="G9" s="113">
        <v>757.83</v>
      </c>
      <c r="H9" s="113">
        <v>25008.39</v>
      </c>
      <c r="I9" s="111">
        <v>5.92</v>
      </c>
      <c r="J9" s="111">
        <v>86.21</v>
      </c>
    </row>
    <row r="10" spans="1:11" ht="44.25" customHeight="1">
      <c r="A10" s="111" t="s">
        <v>51</v>
      </c>
      <c r="B10" s="111" t="s">
        <v>245</v>
      </c>
      <c r="C10" s="112" t="s">
        <v>560</v>
      </c>
      <c r="D10" s="111" t="s">
        <v>513</v>
      </c>
      <c r="E10" s="111" t="s">
        <v>16</v>
      </c>
      <c r="F10" s="161">
        <v>166910</v>
      </c>
      <c r="G10" s="113">
        <v>0.12</v>
      </c>
      <c r="H10" s="113">
        <v>20029.2</v>
      </c>
      <c r="I10" s="111">
        <v>4.74</v>
      </c>
      <c r="J10" s="111">
        <v>90.95</v>
      </c>
    </row>
    <row r="11" spans="1:11" ht="48" customHeight="1">
      <c r="A11" s="111" t="s">
        <v>415</v>
      </c>
      <c r="B11" s="111" t="s">
        <v>245</v>
      </c>
      <c r="C11" s="112" t="s">
        <v>561</v>
      </c>
      <c r="D11" s="111" t="s">
        <v>562</v>
      </c>
      <c r="E11" s="111" t="s">
        <v>563</v>
      </c>
      <c r="F11" s="111">
        <v>300</v>
      </c>
      <c r="G11" s="113">
        <v>55.49</v>
      </c>
      <c r="H11" s="113">
        <v>16647</v>
      </c>
      <c r="I11" s="111">
        <v>3.94</v>
      </c>
      <c r="J11" s="111">
        <v>94.89</v>
      </c>
    </row>
    <row r="12" spans="1:11" ht="26.1" customHeight="1">
      <c r="A12" s="111" t="s">
        <v>91</v>
      </c>
      <c r="B12" s="111" t="s">
        <v>245</v>
      </c>
      <c r="C12" s="112" t="s">
        <v>342</v>
      </c>
      <c r="D12" s="111" t="s">
        <v>513</v>
      </c>
      <c r="E12" s="111" t="s">
        <v>76</v>
      </c>
      <c r="F12" s="111">
        <v>4.5199999999999996</v>
      </c>
      <c r="G12" s="113">
        <v>2526.59</v>
      </c>
      <c r="H12" s="113">
        <v>11420.18</v>
      </c>
      <c r="I12" s="111">
        <v>2.7</v>
      </c>
      <c r="J12" s="111">
        <v>97.59</v>
      </c>
    </row>
    <row r="13" spans="1:11" ht="24" customHeight="1">
      <c r="A13" s="111" t="s">
        <v>84</v>
      </c>
      <c r="B13" s="111" t="s">
        <v>245</v>
      </c>
      <c r="C13" s="112" t="s">
        <v>564</v>
      </c>
      <c r="D13" s="111" t="s">
        <v>513</v>
      </c>
      <c r="E13" s="111" t="s">
        <v>86</v>
      </c>
      <c r="F13" s="161">
        <v>4520</v>
      </c>
      <c r="G13" s="113">
        <v>1.08</v>
      </c>
      <c r="H13" s="113">
        <v>4881.6000000000004</v>
      </c>
      <c r="I13" s="111">
        <v>1.1599999999999999</v>
      </c>
      <c r="J13" s="111">
        <v>98.75</v>
      </c>
    </row>
    <row r="14" spans="1:11" ht="24" customHeight="1">
      <c r="A14" s="111" t="s">
        <v>74</v>
      </c>
      <c r="B14" s="111" t="s">
        <v>245</v>
      </c>
      <c r="C14" s="112" t="s">
        <v>565</v>
      </c>
      <c r="D14" s="111" t="s">
        <v>513</v>
      </c>
      <c r="E14" s="111" t="s">
        <v>76</v>
      </c>
      <c r="F14" s="111">
        <v>1.3</v>
      </c>
      <c r="G14" s="113">
        <v>2101.2199999999998</v>
      </c>
      <c r="H14" s="113">
        <v>2731.58</v>
      </c>
      <c r="I14" s="111">
        <v>0.65</v>
      </c>
      <c r="J14" s="111">
        <v>99.4</v>
      </c>
    </row>
    <row r="15" spans="1:11" ht="24" customHeight="1">
      <c r="A15" s="111" t="s">
        <v>94</v>
      </c>
      <c r="B15" s="111" t="s">
        <v>245</v>
      </c>
      <c r="C15" s="112" t="s">
        <v>365</v>
      </c>
      <c r="D15" s="111" t="s">
        <v>513</v>
      </c>
      <c r="E15" s="111" t="s">
        <v>16</v>
      </c>
      <c r="F15" s="161">
        <v>5000</v>
      </c>
      <c r="G15" s="113">
        <v>0.51</v>
      </c>
      <c r="H15" s="113">
        <v>2550</v>
      </c>
      <c r="I15" s="111">
        <v>0.6</v>
      </c>
      <c r="J15" s="111">
        <v>100</v>
      </c>
    </row>
    <row r="16" spans="1:11" ht="69.95" customHeight="1">
      <c r="A16" s="428" t="s">
        <v>112</v>
      </c>
      <c r="B16" s="428"/>
      <c r="C16" s="428"/>
      <c r="D16" s="428"/>
      <c r="E16" s="428"/>
      <c r="F16" s="428"/>
      <c r="G16" s="428"/>
      <c r="H16" s="428"/>
      <c r="I16" s="428"/>
      <c r="J16" s="428"/>
      <c r="K16" s="428"/>
    </row>
  </sheetData>
  <mergeCells count="6">
    <mergeCell ref="A16:K16"/>
    <mergeCell ref="E1:G1"/>
    <mergeCell ref="H1:J1"/>
    <mergeCell ref="E2:G2"/>
    <mergeCell ref="H2:J2"/>
    <mergeCell ref="A3:J3"/>
  </mergeCells>
  <pageMargins left="0.84236111111111101" right="0.34722222222222199" top="1.05277777777778" bottom="1.05277777777778" header="0.78749999999999998" footer="0.78749999999999998"/>
  <pageSetup paperSize="9" scale="42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O13"/>
  <sheetViews>
    <sheetView topLeftCell="A3" zoomScale="80" zoomScaleNormal="80" workbookViewId="0">
      <selection activeCell="A3" sqref="A3:XFD13"/>
    </sheetView>
  </sheetViews>
  <sheetFormatPr defaultRowHeight="14.25"/>
  <cols>
    <col min="1" max="1" width="8" bestFit="1" customWidth="1"/>
    <col min="2" max="2" width="7.25" bestFit="1" customWidth="1"/>
    <col min="3" max="3" width="65.25" bestFit="1" customWidth="1"/>
    <col min="4" max="4" width="18" customWidth="1"/>
    <col min="5" max="5" width="4.5" bestFit="1" customWidth="1"/>
    <col min="6" max="6" width="11.125" customWidth="1"/>
    <col min="7" max="7" width="8.75" bestFit="1" customWidth="1"/>
    <col min="8" max="8" width="8.625" bestFit="1" customWidth="1"/>
    <col min="9" max="9" width="10.75" customWidth="1"/>
    <col min="10" max="10" width="11.375" customWidth="1"/>
    <col min="11" max="11" width="11.875" customWidth="1"/>
    <col min="12" max="12" width="10.875" customWidth="1"/>
    <col min="13" max="13" width="7" bestFit="1" customWidth="1"/>
    <col min="14" max="15" width="10.5" bestFit="1" customWidth="1"/>
  </cols>
  <sheetData>
    <row r="1" spans="1:15" ht="15" customHeight="1">
      <c r="A1" s="287"/>
      <c r="B1" s="287"/>
      <c r="C1" s="287" t="s">
        <v>566</v>
      </c>
      <c r="D1" s="287" t="s">
        <v>229</v>
      </c>
      <c r="E1" s="497" t="s">
        <v>567</v>
      </c>
      <c r="F1" s="497"/>
      <c r="G1" s="497" t="s">
        <v>231</v>
      </c>
      <c r="H1" s="497"/>
      <c r="I1" s="497"/>
      <c r="J1" s="497"/>
      <c r="K1" s="497"/>
      <c r="L1" s="318"/>
      <c r="M1" s="318"/>
      <c r="N1" s="318"/>
      <c r="O1" s="318"/>
    </row>
    <row r="2" spans="1:15" ht="90.75" customHeight="1">
      <c r="A2" s="287"/>
      <c r="B2" s="287"/>
      <c r="C2" s="287" t="s">
        <v>568</v>
      </c>
      <c r="D2" s="287" t="s">
        <v>569</v>
      </c>
      <c r="E2" s="497" t="s">
        <v>448</v>
      </c>
      <c r="F2" s="497"/>
      <c r="G2" s="497" t="s">
        <v>234</v>
      </c>
      <c r="H2" s="497"/>
      <c r="I2" s="497"/>
      <c r="J2" s="497"/>
      <c r="K2" s="497"/>
      <c r="L2" s="318"/>
      <c r="M2" s="318"/>
      <c r="N2" s="318"/>
      <c r="O2" s="318"/>
    </row>
    <row r="3" spans="1:15" ht="15">
      <c r="A3" s="498" t="s">
        <v>449</v>
      </c>
      <c r="B3" s="498"/>
      <c r="C3" s="498"/>
      <c r="D3" s="498"/>
      <c r="E3" s="498"/>
      <c r="F3" s="498"/>
      <c r="G3" s="498"/>
      <c r="H3" s="498"/>
      <c r="I3" s="498"/>
      <c r="J3" s="498"/>
      <c r="K3" s="498"/>
      <c r="L3" s="498"/>
      <c r="M3" s="498"/>
      <c r="N3" s="498"/>
      <c r="O3" s="498"/>
    </row>
    <row r="4" spans="1:15" ht="30" customHeight="1">
      <c r="A4" s="487" t="s">
        <v>236</v>
      </c>
      <c r="B4" s="487" t="s">
        <v>237</v>
      </c>
      <c r="C4" s="487" t="s">
        <v>238</v>
      </c>
      <c r="D4" s="487" t="s">
        <v>450</v>
      </c>
      <c r="E4" s="487" t="s">
        <v>239</v>
      </c>
      <c r="F4" s="487" t="s">
        <v>274</v>
      </c>
      <c r="G4" s="487" t="s">
        <v>451</v>
      </c>
      <c r="H4" s="487" t="s">
        <v>242</v>
      </c>
      <c r="I4" s="487" t="s">
        <v>452</v>
      </c>
      <c r="J4" s="487" t="s">
        <v>453</v>
      </c>
      <c r="K4" s="487" t="s">
        <v>454</v>
      </c>
    </row>
    <row r="5" spans="1:15" ht="14.25" customHeight="1">
      <c r="A5" s="487"/>
      <c r="B5" s="487"/>
      <c r="C5" s="487"/>
      <c r="D5" s="487"/>
      <c r="E5" s="487"/>
      <c r="F5" s="487"/>
      <c r="G5" s="487"/>
      <c r="H5" s="487"/>
      <c r="I5" s="487"/>
      <c r="J5" s="487"/>
      <c r="K5" s="487"/>
    </row>
    <row r="6" spans="1:15" ht="28.5">
      <c r="A6" s="309" t="s">
        <v>570</v>
      </c>
      <c r="B6" s="310" t="s">
        <v>254</v>
      </c>
      <c r="C6" s="310" t="s">
        <v>571</v>
      </c>
      <c r="D6" s="310" t="s">
        <v>265</v>
      </c>
      <c r="E6" s="311" t="s">
        <v>249</v>
      </c>
      <c r="F6" s="309" t="s">
        <v>572</v>
      </c>
      <c r="G6" s="309" t="s">
        <v>573</v>
      </c>
      <c r="H6" s="309" t="s">
        <v>574</v>
      </c>
      <c r="I6" s="309" t="s">
        <v>575</v>
      </c>
      <c r="J6" s="312">
        <v>163007.628</v>
      </c>
      <c r="K6" s="309" t="s">
        <v>575</v>
      </c>
    </row>
    <row r="7" spans="1:15" ht="42.75">
      <c r="A7" s="313" t="s">
        <v>409</v>
      </c>
      <c r="B7" s="314" t="s">
        <v>245</v>
      </c>
      <c r="C7" s="314" t="s">
        <v>170</v>
      </c>
      <c r="D7" s="314" t="s">
        <v>265</v>
      </c>
      <c r="E7" s="315" t="s">
        <v>16</v>
      </c>
      <c r="F7" s="313" t="s">
        <v>576</v>
      </c>
      <c r="G7" s="313" t="s">
        <v>577</v>
      </c>
      <c r="H7" s="313" t="s">
        <v>578</v>
      </c>
      <c r="I7" s="313" t="s">
        <v>579</v>
      </c>
      <c r="J7" s="316">
        <v>265582.728</v>
      </c>
      <c r="K7" s="313" t="s">
        <v>580</v>
      </c>
    </row>
    <row r="8" spans="1:15" ht="28.5">
      <c r="A8" s="313" t="s">
        <v>581</v>
      </c>
      <c r="B8" s="314" t="s">
        <v>254</v>
      </c>
      <c r="C8" s="314" t="s">
        <v>582</v>
      </c>
      <c r="D8" s="314" t="s">
        <v>265</v>
      </c>
      <c r="E8" s="315" t="s">
        <v>249</v>
      </c>
      <c r="F8" s="313" t="s">
        <v>583</v>
      </c>
      <c r="G8" s="313" t="s">
        <v>584</v>
      </c>
      <c r="H8" s="313" t="s">
        <v>585</v>
      </c>
      <c r="I8" s="313" t="s">
        <v>586</v>
      </c>
      <c r="J8" s="316">
        <v>270847.11576000002</v>
      </c>
      <c r="K8" s="313" t="s">
        <v>587</v>
      </c>
    </row>
    <row r="9" spans="1:15" ht="28.5">
      <c r="A9" s="313" t="s">
        <v>588</v>
      </c>
      <c r="B9" s="314" t="s">
        <v>254</v>
      </c>
      <c r="C9" s="314" t="s">
        <v>589</v>
      </c>
      <c r="D9" s="314" t="s">
        <v>271</v>
      </c>
      <c r="E9" s="315" t="s">
        <v>306</v>
      </c>
      <c r="F9" s="313" t="s">
        <v>590</v>
      </c>
      <c r="G9" s="313" t="s">
        <v>591</v>
      </c>
      <c r="H9" s="313" t="s">
        <v>592</v>
      </c>
      <c r="I9" s="313" t="s">
        <v>593</v>
      </c>
      <c r="J9" s="316">
        <v>271895.94423000002</v>
      </c>
      <c r="K9" s="313" t="s">
        <v>594</v>
      </c>
    </row>
    <row r="10" spans="1:15" ht="28.5">
      <c r="A10" s="313" t="s">
        <v>595</v>
      </c>
      <c r="B10" s="314" t="s">
        <v>254</v>
      </c>
      <c r="C10" s="314" t="s">
        <v>596</v>
      </c>
      <c r="D10" s="314" t="s">
        <v>271</v>
      </c>
      <c r="E10" s="315" t="s">
        <v>306</v>
      </c>
      <c r="F10" s="313" t="s">
        <v>590</v>
      </c>
      <c r="G10" s="313" t="s">
        <v>597</v>
      </c>
      <c r="H10" s="313" t="s">
        <v>598</v>
      </c>
      <c r="I10" s="313" t="s">
        <v>599</v>
      </c>
      <c r="J10" s="316">
        <v>272159.72145000001</v>
      </c>
      <c r="K10" s="313" t="s">
        <v>600</v>
      </c>
    </row>
    <row r="11" spans="1:15" ht="28.5">
      <c r="A11" s="313" t="s">
        <v>601</v>
      </c>
      <c r="B11" s="314" t="s">
        <v>254</v>
      </c>
      <c r="C11" s="314" t="s">
        <v>602</v>
      </c>
      <c r="D11" s="314" t="s">
        <v>271</v>
      </c>
      <c r="E11" s="315" t="s">
        <v>306</v>
      </c>
      <c r="F11" s="313" t="s">
        <v>590</v>
      </c>
      <c r="G11" s="313" t="s">
        <v>603</v>
      </c>
      <c r="H11" s="313" t="s">
        <v>604</v>
      </c>
      <c r="I11" s="313" t="s">
        <v>605</v>
      </c>
      <c r="J11" s="316">
        <v>272285.32965000003</v>
      </c>
      <c r="K11" s="313" t="s">
        <v>606</v>
      </c>
    </row>
    <row r="12" spans="1:15" ht="28.5">
      <c r="A12" s="313" t="s">
        <v>607</v>
      </c>
      <c r="B12" s="314" t="s">
        <v>254</v>
      </c>
      <c r="C12" s="314" t="s">
        <v>608</v>
      </c>
      <c r="D12" s="314" t="s">
        <v>271</v>
      </c>
      <c r="E12" s="315" t="s">
        <v>306</v>
      </c>
      <c r="F12" s="313" t="s">
        <v>590</v>
      </c>
      <c r="G12" s="313" t="s">
        <v>609</v>
      </c>
      <c r="H12" s="313" t="s">
        <v>610</v>
      </c>
      <c r="I12" s="313" t="s">
        <v>611</v>
      </c>
      <c r="J12" s="316">
        <v>272297.89046999998</v>
      </c>
      <c r="K12" s="313" t="s">
        <v>612</v>
      </c>
    </row>
    <row r="13" spans="1:15" ht="111.75" customHeight="1">
      <c r="A13" s="428" t="s">
        <v>112</v>
      </c>
      <c r="B13" s="428"/>
      <c r="C13" s="428"/>
      <c r="D13" s="428"/>
      <c r="E13" s="428"/>
      <c r="F13" s="428"/>
      <c r="G13" s="428"/>
      <c r="H13" s="428"/>
      <c r="I13" s="428"/>
      <c r="J13" s="428"/>
      <c r="K13" s="428"/>
      <c r="L13" s="428"/>
      <c r="M13" s="428"/>
      <c r="N13" s="428"/>
      <c r="O13" s="428"/>
    </row>
  </sheetData>
  <mergeCells count="17">
    <mergeCell ref="E1:F1"/>
    <mergeCell ref="E2:F2"/>
    <mergeCell ref="G1:K1"/>
    <mergeCell ref="G2:K2"/>
    <mergeCell ref="A3:O3"/>
    <mergeCell ref="A13:O13"/>
    <mergeCell ref="F4:F5"/>
    <mergeCell ref="G4:G5"/>
    <mergeCell ref="H4:H5"/>
    <mergeCell ref="I4:I5"/>
    <mergeCell ref="J4:J5"/>
    <mergeCell ref="K4:K5"/>
    <mergeCell ref="A4:A5"/>
    <mergeCell ref="B4:B5"/>
    <mergeCell ref="C4:C5"/>
    <mergeCell ref="D4:D5"/>
    <mergeCell ref="E4:E5"/>
  </mergeCells>
  <pageMargins left="0.511811024" right="0.511811024" top="0.78740157499999996" bottom="0.78740157499999996" header="0.31496062000000002" footer="0.31496062000000002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8"/>
  <sheetViews>
    <sheetView zoomScale="90" zoomScaleNormal="90" workbookViewId="0">
      <selection activeCell="A3" sqref="A3:XFD13"/>
    </sheetView>
  </sheetViews>
  <sheetFormatPr defaultRowHeight="14.25"/>
  <cols>
    <col min="3" max="3" width="59" customWidth="1"/>
    <col min="4" max="4" width="23.5" customWidth="1"/>
    <col min="10" max="10" width="13.875" customWidth="1"/>
  </cols>
  <sheetData>
    <row r="1" spans="1:11" ht="15">
      <c r="A1" s="306"/>
      <c r="B1" s="307"/>
      <c r="C1" s="307" t="s">
        <v>566</v>
      </c>
      <c r="D1" s="307" t="s">
        <v>229</v>
      </c>
      <c r="E1" s="499" t="s">
        <v>567</v>
      </c>
      <c r="F1" s="499"/>
      <c r="G1" s="499"/>
      <c r="H1" s="499" t="s">
        <v>231</v>
      </c>
      <c r="I1" s="499"/>
      <c r="J1" s="500"/>
    </row>
    <row r="2" spans="1:11" ht="90.75" thickBot="1">
      <c r="A2" s="308"/>
      <c r="B2" s="287"/>
      <c r="C2" s="287" t="s">
        <v>568</v>
      </c>
      <c r="D2" s="287" t="s">
        <v>569</v>
      </c>
      <c r="E2" s="501" t="s">
        <v>448</v>
      </c>
      <c r="F2" s="501"/>
      <c r="G2" s="501"/>
      <c r="H2" s="501" t="s">
        <v>234</v>
      </c>
      <c r="I2" s="501"/>
      <c r="J2" s="502"/>
    </row>
    <row r="3" spans="1:11" ht="15.75" thickBot="1">
      <c r="A3" s="503" t="s">
        <v>556</v>
      </c>
      <c r="B3" s="504"/>
      <c r="C3" s="504"/>
      <c r="D3" s="504"/>
      <c r="E3" s="504"/>
      <c r="F3" s="504"/>
      <c r="G3" s="504"/>
      <c r="H3" s="504"/>
      <c r="I3" s="504"/>
      <c r="J3" s="505"/>
    </row>
    <row r="4" spans="1:11" ht="36.75" customHeight="1">
      <c r="A4" s="301" t="s">
        <v>236</v>
      </c>
      <c r="B4" s="302" t="s">
        <v>237</v>
      </c>
      <c r="C4" s="302" t="s">
        <v>238</v>
      </c>
      <c r="D4" s="302" t="s">
        <v>450</v>
      </c>
      <c r="E4" s="303" t="s">
        <v>239</v>
      </c>
      <c r="F4" s="304" t="s">
        <v>240</v>
      </c>
      <c r="G4" s="304" t="s">
        <v>510</v>
      </c>
      <c r="H4" s="304" t="s">
        <v>242</v>
      </c>
      <c r="I4" s="304" t="s">
        <v>511</v>
      </c>
      <c r="J4" s="305" t="s">
        <v>512</v>
      </c>
    </row>
    <row r="5" spans="1:11" ht="28.5">
      <c r="A5" s="294" t="s">
        <v>613</v>
      </c>
      <c r="B5" s="292" t="s">
        <v>245</v>
      </c>
      <c r="C5" s="292" t="s">
        <v>104</v>
      </c>
      <c r="D5" s="292" t="s">
        <v>513</v>
      </c>
      <c r="E5" s="293" t="s">
        <v>16</v>
      </c>
      <c r="F5" s="291" t="s">
        <v>614</v>
      </c>
      <c r="G5" s="291" t="s">
        <v>615</v>
      </c>
      <c r="H5" s="291" t="s">
        <v>616</v>
      </c>
      <c r="I5" s="291" t="s">
        <v>617</v>
      </c>
      <c r="J5" s="295" t="s">
        <v>617</v>
      </c>
    </row>
    <row r="6" spans="1:11" ht="28.5">
      <c r="A6" s="294" t="s">
        <v>618</v>
      </c>
      <c r="B6" s="292" t="s">
        <v>245</v>
      </c>
      <c r="C6" s="292" t="s">
        <v>170</v>
      </c>
      <c r="D6" s="292" t="s">
        <v>513</v>
      </c>
      <c r="E6" s="293" t="s">
        <v>16</v>
      </c>
      <c r="F6" s="291" t="s">
        <v>619</v>
      </c>
      <c r="G6" s="291" t="s">
        <v>577</v>
      </c>
      <c r="H6" s="291" t="s">
        <v>578</v>
      </c>
      <c r="I6" s="291" t="s">
        <v>620</v>
      </c>
      <c r="J6" s="295" t="s">
        <v>621</v>
      </c>
    </row>
    <row r="7" spans="1:11" ht="29.25" thickBot="1">
      <c r="A7" s="296" t="s">
        <v>622</v>
      </c>
      <c r="B7" s="297" t="s">
        <v>254</v>
      </c>
      <c r="C7" s="297" t="s">
        <v>346</v>
      </c>
      <c r="D7" s="297" t="s">
        <v>623</v>
      </c>
      <c r="E7" s="298" t="s">
        <v>16</v>
      </c>
      <c r="F7" s="299" t="s">
        <v>624</v>
      </c>
      <c r="G7" s="299" t="s">
        <v>625</v>
      </c>
      <c r="H7" s="299" t="s">
        <v>626</v>
      </c>
      <c r="I7" s="299" t="s">
        <v>627</v>
      </c>
      <c r="J7" s="300" t="s">
        <v>532</v>
      </c>
    </row>
    <row r="8" spans="1:11" ht="100.5" customHeight="1">
      <c r="A8" s="494" t="s">
        <v>112</v>
      </c>
      <c r="B8" s="494"/>
      <c r="C8" s="494"/>
      <c r="D8" s="494"/>
      <c r="E8" s="494"/>
      <c r="F8" s="494"/>
      <c r="G8" s="494"/>
      <c r="H8" s="494"/>
      <c r="I8" s="494"/>
      <c r="J8" s="494"/>
      <c r="K8" s="317"/>
    </row>
  </sheetData>
  <mergeCells count="6">
    <mergeCell ref="A8:J8"/>
    <mergeCell ref="E1:G1"/>
    <mergeCell ref="H1:J1"/>
    <mergeCell ref="E2:G2"/>
    <mergeCell ref="H2:J2"/>
    <mergeCell ref="A3:J3"/>
  </mergeCells>
  <pageMargins left="0.511811024" right="0.511811024" top="0.78740157499999996" bottom="0.78740157499999996" header="0.31496062000000002" footer="0.31496062000000002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7"/>
  <sheetViews>
    <sheetView topLeftCell="A2" zoomScale="80" zoomScaleNormal="80" workbookViewId="0">
      <selection activeCell="A3" sqref="A3"/>
    </sheetView>
  </sheetViews>
  <sheetFormatPr defaultRowHeight="14.25"/>
  <cols>
    <col min="3" max="3" width="70" customWidth="1"/>
    <col min="5" max="5" width="11" customWidth="1"/>
    <col min="6" max="6" width="10.875" customWidth="1"/>
    <col min="10" max="10" width="11" customWidth="1"/>
    <col min="11" max="11" width="12.75" customWidth="1"/>
    <col min="12" max="12" width="10.75" customWidth="1"/>
    <col min="14" max="14" width="10.5" customWidth="1"/>
  </cols>
  <sheetData>
    <row r="1" spans="1:15" ht="15" customHeight="1">
      <c r="A1" s="287"/>
      <c r="B1" s="287"/>
      <c r="C1" s="287" t="s">
        <v>566</v>
      </c>
      <c r="D1" s="501" t="s">
        <v>229</v>
      </c>
      <c r="E1" s="501"/>
      <c r="F1" s="318" t="s">
        <v>567</v>
      </c>
      <c r="G1" s="501" t="s">
        <v>231</v>
      </c>
      <c r="H1" s="501"/>
      <c r="I1" s="501"/>
      <c r="J1" s="501"/>
      <c r="K1" s="501"/>
      <c r="L1" s="318"/>
      <c r="M1" s="318"/>
      <c r="N1" s="318"/>
      <c r="O1" s="318"/>
    </row>
    <row r="2" spans="1:15" ht="95.25" customHeight="1">
      <c r="A2" s="287"/>
      <c r="B2" s="287"/>
      <c r="C2" s="287" t="s">
        <v>628</v>
      </c>
      <c r="D2" s="501" t="s">
        <v>569</v>
      </c>
      <c r="E2" s="501"/>
      <c r="F2" s="318" t="s">
        <v>448</v>
      </c>
      <c r="G2" s="501" t="s">
        <v>234</v>
      </c>
      <c r="H2" s="501"/>
      <c r="I2" s="501"/>
      <c r="J2" s="501"/>
      <c r="K2" s="501"/>
      <c r="L2" s="318"/>
      <c r="M2" s="318"/>
      <c r="N2" s="318"/>
      <c r="O2" s="318"/>
    </row>
    <row r="3" spans="1:15" ht="15" customHeight="1">
      <c r="A3" s="498" t="s">
        <v>449</v>
      </c>
      <c r="B3" s="498"/>
      <c r="C3" s="498"/>
      <c r="D3" s="498"/>
      <c r="E3" s="498"/>
      <c r="F3" s="498"/>
      <c r="G3" s="498"/>
      <c r="H3" s="498"/>
      <c r="I3" s="498"/>
      <c r="J3" s="498"/>
      <c r="K3" s="498"/>
      <c r="L3" s="320"/>
      <c r="M3" s="320"/>
      <c r="N3" s="320"/>
      <c r="O3" s="320"/>
    </row>
    <row r="4" spans="1:15" ht="30" customHeight="1">
      <c r="A4" s="487" t="s">
        <v>236</v>
      </c>
      <c r="B4" s="487" t="s">
        <v>237</v>
      </c>
      <c r="C4" s="487" t="s">
        <v>238</v>
      </c>
      <c r="D4" s="487" t="s">
        <v>450</v>
      </c>
      <c r="E4" s="487" t="s">
        <v>239</v>
      </c>
      <c r="F4" s="487" t="s">
        <v>274</v>
      </c>
      <c r="G4" s="487" t="s">
        <v>451</v>
      </c>
      <c r="H4" s="487" t="s">
        <v>242</v>
      </c>
      <c r="I4" s="487" t="s">
        <v>452</v>
      </c>
      <c r="J4" s="487" t="s">
        <v>453</v>
      </c>
      <c r="K4" s="487" t="s">
        <v>454</v>
      </c>
    </row>
    <row r="5" spans="1:15" ht="14.25" customHeight="1">
      <c r="A5" s="487"/>
      <c r="B5" s="487"/>
      <c r="C5" s="487"/>
      <c r="D5" s="487"/>
      <c r="E5" s="487"/>
      <c r="F5" s="487"/>
      <c r="G5" s="487"/>
      <c r="H5" s="487"/>
      <c r="I5" s="487"/>
      <c r="J5" s="487"/>
      <c r="K5" s="487"/>
    </row>
    <row r="6" spans="1:15" ht="114">
      <c r="A6" s="313" t="s">
        <v>629</v>
      </c>
      <c r="B6" s="314" t="s">
        <v>245</v>
      </c>
      <c r="C6" s="314" t="s">
        <v>630</v>
      </c>
      <c r="D6" s="314" t="s">
        <v>265</v>
      </c>
      <c r="E6" s="315" t="s">
        <v>362</v>
      </c>
      <c r="F6" s="313" t="s">
        <v>631</v>
      </c>
      <c r="G6" s="313" t="s">
        <v>632</v>
      </c>
      <c r="H6" s="313" t="s">
        <v>632</v>
      </c>
      <c r="I6" s="313" t="s">
        <v>633</v>
      </c>
      <c r="J6" s="316">
        <v>100631.81</v>
      </c>
      <c r="K6" s="313" t="s">
        <v>633</v>
      </c>
    </row>
    <row r="7" spans="1:15" ht="112.5" customHeight="1">
      <c r="A7" s="494" t="s">
        <v>112</v>
      </c>
      <c r="B7" s="494"/>
      <c r="C7" s="494"/>
      <c r="D7" s="494"/>
      <c r="E7" s="494"/>
      <c r="F7" s="494"/>
      <c r="G7" s="494"/>
      <c r="H7" s="494"/>
      <c r="I7" s="494"/>
      <c r="J7" s="494"/>
      <c r="K7" s="494"/>
      <c r="L7" s="319"/>
      <c r="M7" s="319"/>
      <c r="N7" s="319"/>
      <c r="O7" s="319"/>
    </row>
  </sheetData>
  <mergeCells count="17">
    <mergeCell ref="A7:K7"/>
    <mergeCell ref="F4:F5"/>
    <mergeCell ref="G4:G5"/>
    <mergeCell ref="H4:H5"/>
    <mergeCell ref="I4:I5"/>
    <mergeCell ref="J4:J5"/>
    <mergeCell ref="K4:K5"/>
    <mergeCell ref="A4:A5"/>
    <mergeCell ref="B4:B5"/>
    <mergeCell ref="C4:C5"/>
    <mergeCell ref="D4:D5"/>
    <mergeCell ref="E4:E5"/>
    <mergeCell ref="D1:E1"/>
    <mergeCell ref="D2:E2"/>
    <mergeCell ref="G1:K1"/>
    <mergeCell ref="G2:K2"/>
    <mergeCell ref="A3:K3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70"/>
  <sheetViews>
    <sheetView zoomScale="90" zoomScaleNormal="90" workbookViewId="0">
      <pane ySplit="2" topLeftCell="A24" activePane="bottomLeft" state="frozen"/>
      <selection pane="bottomLeft" activeCell="J30" sqref="J30"/>
    </sheetView>
  </sheetViews>
  <sheetFormatPr defaultColWidth="9" defaultRowHeight="14.25"/>
  <cols>
    <col min="1" max="1" width="14.5" style="2" customWidth="1"/>
    <col min="2" max="2" width="16.5" style="2" customWidth="1"/>
    <col min="3" max="3" width="68.5" style="3" customWidth="1"/>
    <col min="4" max="4" width="8" style="2" customWidth="1"/>
    <col min="5" max="5" width="12.5" style="4" customWidth="1"/>
    <col min="6" max="6" width="16.5" style="5" customWidth="1"/>
    <col min="7" max="7" width="14.625" style="5" customWidth="1"/>
    <col min="8" max="8" width="14.625" style="6" customWidth="1"/>
    <col min="9" max="1024" width="9" style="2"/>
  </cols>
  <sheetData>
    <row r="1" spans="1:8" ht="86.45" customHeight="1">
      <c r="A1" s="430" t="s">
        <v>113</v>
      </c>
      <c r="B1" s="430"/>
      <c r="C1" s="430"/>
      <c r="D1" s="433" t="s">
        <v>114</v>
      </c>
      <c r="E1" s="434"/>
      <c r="F1" s="435" t="s">
        <v>115</v>
      </c>
      <c r="G1" s="436"/>
      <c r="H1" s="269" t="s">
        <v>2</v>
      </c>
    </row>
    <row r="2" spans="1:8" ht="30" customHeight="1">
      <c r="A2" s="7" t="s">
        <v>3</v>
      </c>
      <c r="B2" s="8" t="s">
        <v>4</v>
      </c>
      <c r="C2" s="8" t="s">
        <v>5</v>
      </c>
      <c r="D2" s="8" t="s">
        <v>6</v>
      </c>
      <c r="E2" s="9" t="s">
        <v>7</v>
      </c>
      <c r="F2" s="268" t="s">
        <v>8</v>
      </c>
      <c r="G2" s="268" t="s">
        <v>9</v>
      </c>
      <c r="H2" s="270" t="s">
        <v>10</v>
      </c>
    </row>
    <row r="3" spans="1:8" ht="24" customHeight="1">
      <c r="A3" s="12" t="s">
        <v>11</v>
      </c>
      <c r="B3" s="13"/>
      <c r="C3" s="13" t="s">
        <v>116</v>
      </c>
      <c r="D3" s="13"/>
      <c r="E3" s="154"/>
      <c r="F3" s="155"/>
      <c r="G3" s="15"/>
      <c r="H3" s="16">
        <f>H4+H8+H14+H18+H22+H25+H29+H35+H40+H42+H47+H50</f>
        <v>674508.32000000007</v>
      </c>
    </row>
    <row r="4" spans="1:8" s="2" customFormat="1" ht="35.1" customHeight="1">
      <c r="A4" s="130" t="s">
        <v>13</v>
      </c>
      <c r="B4" s="136" t="s">
        <v>117</v>
      </c>
      <c r="C4" s="137" t="s">
        <v>15</v>
      </c>
      <c r="D4" s="136" t="s">
        <v>16</v>
      </c>
      <c r="E4" s="135">
        <f>SUM(E5:E7)</f>
        <v>8583</v>
      </c>
      <c r="F4" s="143">
        <v>9.49</v>
      </c>
      <c r="G4" s="138">
        <f t="shared" ref="G4:G56" si="0">F4*1.19</f>
        <v>11.293099999999999</v>
      </c>
      <c r="H4" s="139">
        <f t="shared" ref="H4:H56" si="1">ROUND(E4*G4,2)</f>
        <v>96928.68</v>
      </c>
    </row>
    <row r="5" spans="1:8" s="2" customFormat="1" ht="35.1" customHeight="1">
      <c r="A5" s="17" t="s">
        <v>118</v>
      </c>
      <c r="B5" s="126" t="s">
        <v>117</v>
      </c>
      <c r="C5" s="127" t="s">
        <v>119</v>
      </c>
      <c r="D5" s="126" t="s">
        <v>16</v>
      </c>
      <c r="E5" s="134">
        <v>3400</v>
      </c>
      <c r="F5" s="156">
        <v>9.49</v>
      </c>
      <c r="G5" s="128">
        <f t="shared" si="0"/>
        <v>11.293099999999999</v>
      </c>
      <c r="H5" s="129">
        <f t="shared" si="1"/>
        <v>38396.54</v>
      </c>
    </row>
    <row r="6" spans="1:8" s="2" customFormat="1" ht="35.1" customHeight="1">
      <c r="A6" s="17" t="s">
        <v>120</v>
      </c>
      <c r="B6" s="126" t="s">
        <v>117</v>
      </c>
      <c r="C6" s="127" t="s">
        <v>121</v>
      </c>
      <c r="D6" s="126" t="s">
        <v>16</v>
      </c>
      <c r="E6" s="134">
        <v>800</v>
      </c>
      <c r="F6" s="156">
        <v>9.49</v>
      </c>
      <c r="G6" s="128">
        <f t="shared" si="0"/>
        <v>11.293099999999999</v>
      </c>
      <c r="H6" s="129">
        <f t="shared" si="1"/>
        <v>9034.48</v>
      </c>
    </row>
    <row r="7" spans="1:8" s="2" customFormat="1" ht="35.1" customHeight="1">
      <c r="A7" s="17" t="s">
        <v>122</v>
      </c>
      <c r="B7" s="126" t="s">
        <v>117</v>
      </c>
      <c r="C7" s="127" t="s">
        <v>123</v>
      </c>
      <c r="D7" s="126" t="s">
        <v>16</v>
      </c>
      <c r="E7" s="134">
        <v>4383</v>
      </c>
      <c r="F7" s="156">
        <v>9.49</v>
      </c>
      <c r="G7" s="128">
        <f t="shared" si="0"/>
        <v>11.293099999999999</v>
      </c>
      <c r="H7" s="129">
        <f t="shared" si="1"/>
        <v>49497.66</v>
      </c>
    </row>
    <row r="8" spans="1:8" s="2" customFormat="1" ht="35.1" customHeight="1">
      <c r="A8" s="130" t="s">
        <v>17</v>
      </c>
      <c r="B8" s="136" t="s">
        <v>124</v>
      </c>
      <c r="C8" s="137" t="s">
        <v>125</v>
      </c>
      <c r="D8" s="136" t="s">
        <v>16</v>
      </c>
      <c r="E8" s="135">
        <f>SUM(E9:E11)</f>
        <v>38326.51</v>
      </c>
      <c r="F8" s="143">
        <v>0.9</v>
      </c>
      <c r="G8" s="138">
        <f t="shared" ref="G8:G13" si="2">F8*1.19</f>
        <v>1.071</v>
      </c>
      <c r="H8" s="139">
        <f t="shared" ref="H8" si="3">ROUND(E8*G8,2)</f>
        <v>41047.69</v>
      </c>
    </row>
    <row r="9" spans="1:8" s="2" customFormat="1" ht="35.1" customHeight="1">
      <c r="A9" s="17" t="s">
        <v>126</v>
      </c>
      <c r="B9" s="126" t="s">
        <v>127</v>
      </c>
      <c r="C9" s="127" t="s">
        <v>128</v>
      </c>
      <c r="D9" s="126" t="s">
        <v>16</v>
      </c>
      <c r="E9" s="134">
        <v>13279.51</v>
      </c>
      <c r="F9" s="156">
        <v>0.9</v>
      </c>
      <c r="G9" s="128">
        <f t="shared" si="2"/>
        <v>1.071</v>
      </c>
      <c r="H9" s="129">
        <f t="shared" si="1"/>
        <v>14222.36</v>
      </c>
    </row>
    <row r="10" spans="1:8" s="2" customFormat="1" ht="35.1" customHeight="1">
      <c r="A10" s="17" t="s">
        <v>129</v>
      </c>
      <c r="B10" s="126" t="s">
        <v>127</v>
      </c>
      <c r="C10" s="127" t="s">
        <v>130</v>
      </c>
      <c r="D10" s="126" t="s">
        <v>16</v>
      </c>
      <c r="E10" s="134">
        <v>18547</v>
      </c>
      <c r="F10" s="156">
        <v>0.9</v>
      </c>
      <c r="G10" s="128">
        <f t="shared" si="2"/>
        <v>1.071</v>
      </c>
      <c r="H10" s="129">
        <f t="shared" si="1"/>
        <v>19863.84</v>
      </c>
    </row>
    <row r="11" spans="1:8" s="2" customFormat="1" ht="35.1" customHeight="1">
      <c r="A11" s="17" t="s">
        <v>131</v>
      </c>
      <c r="B11" s="126" t="s">
        <v>127</v>
      </c>
      <c r="C11" s="127" t="s">
        <v>132</v>
      </c>
      <c r="D11" s="126" t="s">
        <v>16</v>
      </c>
      <c r="E11" s="134">
        <v>6500</v>
      </c>
      <c r="F11" s="156">
        <v>0.9</v>
      </c>
      <c r="G11" s="128">
        <f t="shared" si="2"/>
        <v>1.071</v>
      </c>
      <c r="H11" s="129">
        <f t="shared" si="1"/>
        <v>6961.5</v>
      </c>
    </row>
    <row r="12" spans="1:8" s="2" customFormat="1" ht="35.1" customHeight="1">
      <c r="A12" s="17" t="s">
        <v>133</v>
      </c>
      <c r="B12" s="126" t="s">
        <v>127</v>
      </c>
      <c r="C12" s="127" t="s">
        <v>134</v>
      </c>
      <c r="D12" s="126" t="s">
        <v>16</v>
      </c>
      <c r="E12" s="134">
        <v>3600</v>
      </c>
      <c r="F12" s="156">
        <v>0.9</v>
      </c>
      <c r="G12" s="128">
        <f t="shared" si="2"/>
        <v>1.071</v>
      </c>
      <c r="H12" s="129">
        <f t="shared" si="1"/>
        <v>3855.6</v>
      </c>
    </row>
    <row r="13" spans="1:8" s="2" customFormat="1" ht="35.1" customHeight="1">
      <c r="A13" s="17" t="s">
        <v>135</v>
      </c>
      <c r="B13" s="126" t="s">
        <v>127</v>
      </c>
      <c r="C13" s="127" t="s">
        <v>136</v>
      </c>
      <c r="D13" s="126" t="s">
        <v>16</v>
      </c>
      <c r="E13" s="134">
        <v>5641</v>
      </c>
      <c r="F13" s="156">
        <v>0.9</v>
      </c>
      <c r="G13" s="128">
        <f t="shared" si="2"/>
        <v>1.071</v>
      </c>
      <c r="H13" s="129">
        <f t="shared" si="1"/>
        <v>6041.51</v>
      </c>
    </row>
    <row r="14" spans="1:8" s="2" customFormat="1" ht="35.1" customHeight="1">
      <c r="A14" s="130" t="s">
        <v>20</v>
      </c>
      <c r="B14" s="136" t="s">
        <v>18</v>
      </c>
      <c r="C14" s="137" t="s">
        <v>19</v>
      </c>
      <c r="D14" s="136" t="s">
        <v>16</v>
      </c>
      <c r="E14" s="135">
        <f>SUM(E15:E17)</f>
        <v>3600</v>
      </c>
      <c r="F14" s="143">
        <v>9.83</v>
      </c>
      <c r="G14" s="138">
        <f t="shared" si="0"/>
        <v>11.697699999999999</v>
      </c>
      <c r="H14" s="139">
        <f t="shared" si="1"/>
        <v>42111.72</v>
      </c>
    </row>
    <row r="15" spans="1:8" s="2" customFormat="1" ht="35.1" customHeight="1">
      <c r="A15" s="17" t="s">
        <v>137</v>
      </c>
      <c r="B15" s="126" t="s">
        <v>18</v>
      </c>
      <c r="C15" s="127" t="s">
        <v>138</v>
      </c>
      <c r="D15" s="126" t="s">
        <v>16</v>
      </c>
      <c r="E15" s="134">
        <v>2000</v>
      </c>
      <c r="F15" s="156">
        <v>9.83</v>
      </c>
      <c r="G15" s="128">
        <f t="shared" si="0"/>
        <v>11.697699999999999</v>
      </c>
      <c r="H15" s="129">
        <f t="shared" si="1"/>
        <v>23395.4</v>
      </c>
    </row>
    <row r="16" spans="1:8" s="2" customFormat="1" ht="35.1" customHeight="1">
      <c r="A16" s="17" t="s">
        <v>139</v>
      </c>
      <c r="B16" s="126" t="s">
        <v>18</v>
      </c>
      <c r="C16" s="127" t="s">
        <v>140</v>
      </c>
      <c r="D16" s="126" t="s">
        <v>16</v>
      </c>
      <c r="E16" s="134">
        <v>800</v>
      </c>
      <c r="F16" s="156">
        <v>9.83</v>
      </c>
      <c r="G16" s="128">
        <f t="shared" si="0"/>
        <v>11.697699999999999</v>
      </c>
      <c r="H16" s="129">
        <f>ROUND(E16*G16,2)</f>
        <v>9358.16</v>
      </c>
    </row>
    <row r="17" spans="1:10" s="2" customFormat="1" ht="35.1" customHeight="1">
      <c r="A17" s="17" t="s">
        <v>141</v>
      </c>
      <c r="B17" s="126" t="s">
        <v>18</v>
      </c>
      <c r="C17" s="127" t="s">
        <v>142</v>
      </c>
      <c r="D17" s="126" t="s">
        <v>16</v>
      </c>
      <c r="E17" s="134">
        <v>800</v>
      </c>
      <c r="F17" s="156">
        <v>9.83</v>
      </c>
      <c r="G17" s="128">
        <f t="shared" si="0"/>
        <v>11.697699999999999</v>
      </c>
      <c r="H17" s="129">
        <f t="shared" si="1"/>
        <v>9358.16</v>
      </c>
    </row>
    <row r="18" spans="1:10" s="2" customFormat="1" ht="35.1" customHeight="1">
      <c r="A18" s="130" t="s">
        <v>23</v>
      </c>
      <c r="B18" s="136" t="s">
        <v>143</v>
      </c>
      <c r="C18" s="137" t="s">
        <v>25</v>
      </c>
      <c r="D18" s="136" t="s">
        <v>16</v>
      </c>
      <c r="E18" s="135">
        <f>SUM(E19:E21)</f>
        <v>17813</v>
      </c>
      <c r="F18" s="143">
        <v>3.57</v>
      </c>
      <c r="G18" s="138">
        <f t="shared" si="0"/>
        <v>4.2482999999999995</v>
      </c>
      <c r="H18" s="139">
        <f t="shared" si="1"/>
        <v>75674.97</v>
      </c>
    </row>
    <row r="19" spans="1:10" s="2" customFormat="1" ht="35.1" customHeight="1">
      <c r="A19" s="17" t="s">
        <v>144</v>
      </c>
      <c r="B19" s="126" t="s">
        <v>143</v>
      </c>
      <c r="C19" s="127" t="s">
        <v>145</v>
      </c>
      <c r="D19" s="126" t="s">
        <v>16</v>
      </c>
      <c r="E19" s="134">
        <v>3400</v>
      </c>
      <c r="F19" s="156">
        <v>3.57</v>
      </c>
      <c r="G19" s="128">
        <f t="shared" si="0"/>
        <v>4.2482999999999995</v>
      </c>
      <c r="H19" s="129">
        <f t="shared" si="1"/>
        <v>14444.22</v>
      </c>
    </row>
    <row r="20" spans="1:10" s="2" customFormat="1" ht="35.1" customHeight="1">
      <c r="A20" s="17" t="s">
        <v>146</v>
      </c>
      <c r="B20" s="126" t="s">
        <v>143</v>
      </c>
      <c r="C20" s="127" t="s">
        <v>147</v>
      </c>
      <c r="D20" s="126" t="s">
        <v>16</v>
      </c>
      <c r="E20" s="134">
        <v>10030</v>
      </c>
      <c r="F20" s="156">
        <v>3.57</v>
      </c>
      <c r="G20" s="128">
        <f t="shared" si="0"/>
        <v>4.2482999999999995</v>
      </c>
      <c r="H20" s="129">
        <f t="shared" si="1"/>
        <v>42610.45</v>
      </c>
    </row>
    <row r="21" spans="1:10" s="2" customFormat="1" ht="35.1" customHeight="1">
      <c r="A21" s="17" t="s">
        <v>148</v>
      </c>
      <c r="B21" s="126" t="s">
        <v>143</v>
      </c>
      <c r="C21" s="127" t="s">
        <v>149</v>
      </c>
      <c r="D21" s="126" t="s">
        <v>16</v>
      </c>
      <c r="E21" s="134">
        <v>4383</v>
      </c>
      <c r="F21" s="156">
        <v>3.57</v>
      </c>
      <c r="G21" s="128">
        <f t="shared" si="0"/>
        <v>4.2482999999999995</v>
      </c>
      <c r="H21" s="129">
        <f t="shared" si="1"/>
        <v>18620.3</v>
      </c>
    </row>
    <row r="22" spans="1:10" s="2" customFormat="1" ht="35.1" customHeight="1">
      <c r="A22" s="130" t="s">
        <v>26</v>
      </c>
      <c r="B22" s="136" t="s">
        <v>27</v>
      </c>
      <c r="C22" s="137" t="s">
        <v>28</v>
      </c>
      <c r="D22" s="136" t="s">
        <v>16</v>
      </c>
      <c r="E22" s="135">
        <f>SUM(E23:E24)</f>
        <v>1600</v>
      </c>
      <c r="F22" s="143">
        <v>7.19</v>
      </c>
      <c r="G22" s="138">
        <f t="shared" si="0"/>
        <v>8.5561000000000007</v>
      </c>
      <c r="H22" s="139">
        <f t="shared" si="1"/>
        <v>13689.76</v>
      </c>
    </row>
    <row r="23" spans="1:10" s="2" customFormat="1" ht="35.1" customHeight="1">
      <c r="A23" s="17" t="s">
        <v>150</v>
      </c>
      <c r="B23" s="126" t="s">
        <v>27</v>
      </c>
      <c r="C23" s="127" t="s">
        <v>151</v>
      </c>
      <c r="D23" s="126" t="s">
        <v>16</v>
      </c>
      <c r="E23" s="134">
        <v>800</v>
      </c>
      <c r="F23" s="156">
        <v>7.19</v>
      </c>
      <c r="G23" s="128">
        <f t="shared" si="0"/>
        <v>8.5561000000000007</v>
      </c>
      <c r="H23" s="129">
        <f t="shared" si="1"/>
        <v>6844.88</v>
      </c>
    </row>
    <row r="24" spans="1:10" s="2" customFormat="1" ht="35.1" customHeight="1">
      <c r="A24" s="17" t="s">
        <v>152</v>
      </c>
      <c r="B24" s="126" t="s">
        <v>27</v>
      </c>
      <c r="C24" s="127" t="s">
        <v>153</v>
      </c>
      <c r="D24" s="126" t="s">
        <v>16</v>
      </c>
      <c r="E24" s="134">
        <v>800</v>
      </c>
      <c r="F24" s="156">
        <v>7.19</v>
      </c>
      <c r="G24" s="128">
        <f t="shared" si="0"/>
        <v>8.5561000000000007</v>
      </c>
      <c r="H24" s="129">
        <f t="shared" si="1"/>
        <v>6844.88</v>
      </c>
    </row>
    <row r="25" spans="1:10" s="2" customFormat="1" ht="35.1" customHeight="1">
      <c r="A25" s="130" t="s">
        <v>29</v>
      </c>
      <c r="B25" s="136" t="s">
        <v>30</v>
      </c>
      <c r="C25" s="137" t="s">
        <v>31</v>
      </c>
      <c r="D25" s="136" t="s">
        <v>16</v>
      </c>
      <c r="E25" s="135">
        <f>SUM(E26:E28)</f>
        <v>8583</v>
      </c>
      <c r="F25" s="143">
        <v>5.21</v>
      </c>
      <c r="G25" s="138">
        <f t="shared" si="0"/>
        <v>6.1998999999999995</v>
      </c>
      <c r="H25" s="139">
        <f t="shared" si="1"/>
        <v>53213.74</v>
      </c>
    </row>
    <row r="26" spans="1:10" s="2" customFormat="1" ht="35.1" customHeight="1">
      <c r="A26" s="17" t="s">
        <v>154</v>
      </c>
      <c r="B26" s="126" t="s">
        <v>30</v>
      </c>
      <c r="C26" s="127" t="s">
        <v>155</v>
      </c>
      <c r="D26" s="126" t="s">
        <v>16</v>
      </c>
      <c r="E26" s="134">
        <v>3400</v>
      </c>
      <c r="F26" s="156">
        <v>5.21</v>
      </c>
      <c r="G26" s="128">
        <f t="shared" si="0"/>
        <v>6.1998999999999995</v>
      </c>
      <c r="H26" s="129">
        <f t="shared" si="1"/>
        <v>21079.66</v>
      </c>
    </row>
    <row r="27" spans="1:10" s="2" customFormat="1" ht="35.1" customHeight="1">
      <c r="A27" s="17" t="s">
        <v>156</v>
      </c>
      <c r="B27" s="126" t="s">
        <v>30</v>
      </c>
      <c r="C27" s="127" t="s">
        <v>157</v>
      </c>
      <c r="D27" s="126" t="s">
        <v>16</v>
      </c>
      <c r="E27" s="134">
        <v>800</v>
      </c>
      <c r="F27" s="156">
        <v>5.21</v>
      </c>
      <c r="G27" s="128">
        <f t="shared" si="0"/>
        <v>6.1998999999999995</v>
      </c>
      <c r="H27" s="129">
        <f t="shared" si="1"/>
        <v>4959.92</v>
      </c>
    </row>
    <row r="28" spans="1:10" s="2" customFormat="1" ht="35.1" customHeight="1">
      <c r="A28" s="17" t="s">
        <v>158</v>
      </c>
      <c r="B28" s="126" t="s">
        <v>30</v>
      </c>
      <c r="C28" s="127" t="s">
        <v>159</v>
      </c>
      <c r="D28" s="126" t="s">
        <v>16</v>
      </c>
      <c r="E28" s="134">
        <v>4383</v>
      </c>
      <c r="F28" s="156">
        <v>5.21</v>
      </c>
      <c r="G28" s="128">
        <f t="shared" si="0"/>
        <v>6.1998999999999995</v>
      </c>
      <c r="H28" s="129">
        <f t="shared" si="1"/>
        <v>27174.16</v>
      </c>
      <c r="J28" s="4">
        <f>H22+H42+H8+H47+H57+H40</f>
        <v>153927.34000000003</v>
      </c>
    </row>
    <row r="29" spans="1:10" s="2" customFormat="1" ht="35.1" customHeight="1">
      <c r="A29" s="130" t="s">
        <v>32</v>
      </c>
      <c r="B29" s="136" t="s">
        <v>33</v>
      </c>
      <c r="C29" s="137" t="s">
        <v>34</v>
      </c>
      <c r="D29" s="136" t="s">
        <v>16</v>
      </c>
      <c r="E29" s="135">
        <f>SUM(E30:E34)</f>
        <v>56150.509999999995</v>
      </c>
      <c r="F29" s="143">
        <v>1.74</v>
      </c>
      <c r="G29" s="138">
        <f t="shared" si="0"/>
        <v>2.0705999999999998</v>
      </c>
      <c r="H29" s="139">
        <f t="shared" si="1"/>
        <v>116265.25</v>
      </c>
      <c r="J29" s="2">
        <f>J28/H66</f>
        <v>0.2216358610342031</v>
      </c>
    </row>
    <row r="30" spans="1:10" s="2" customFormat="1" ht="35.1" customHeight="1">
      <c r="A30" s="17" t="s">
        <v>160</v>
      </c>
      <c r="B30" s="126" t="s">
        <v>33</v>
      </c>
      <c r="C30" s="127" t="s">
        <v>161</v>
      </c>
      <c r="D30" s="126" t="s">
        <v>16</v>
      </c>
      <c r="E30" s="134">
        <v>16679.509999999998</v>
      </c>
      <c r="F30" s="156">
        <v>1.74</v>
      </c>
      <c r="G30" s="128">
        <f t="shared" si="0"/>
        <v>2.0705999999999998</v>
      </c>
      <c r="H30" s="129">
        <f t="shared" si="1"/>
        <v>34536.589999999997</v>
      </c>
    </row>
    <row r="31" spans="1:10" s="2" customFormat="1" ht="35.1" customHeight="1">
      <c r="A31" s="17" t="s">
        <v>162</v>
      </c>
      <c r="B31" s="126" t="s">
        <v>33</v>
      </c>
      <c r="C31" s="127" t="s">
        <v>163</v>
      </c>
      <c r="D31" s="126" t="s">
        <v>16</v>
      </c>
      <c r="E31" s="134">
        <v>18547</v>
      </c>
      <c r="F31" s="156">
        <v>1.74</v>
      </c>
      <c r="G31" s="128">
        <f t="shared" si="0"/>
        <v>2.0705999999999998</v>
      </c>
      <c r="H31" s="129">
        <f t="shared" si="1"/>
        <v>38403.42</v>
      </c>
    </row>
    <row r="32" spans="1:10" s="2" customFormat="1" ht="35.1" customHeight="1">
      <c r="A32" s="17" t="s">
        <v>164</v>
      </c>
      <c r="B32" s="126" t="s">
        <v>33</v>
      </c>
      <c r="C32" s="127" t="s">
        <v>165</v>
      </c>
      <c r="D32" s="126" t="s">
        <v>16</v>
      </c>
      <c r="E32" s="134">
        <v>6500</v>
      </c>
      <c r="F32" s="156">
        <v>1.74</v>
      </c>
      <c r="G32" s="128">
        <f t="shared" si="0"/>
        <v>2.0705999999999998</v>
      </c>
      <c r="H32" s="129">
        <f t="shared" si="1"/>
        <v>13458.9</v>
      </c>
    </row>
    <row r="33" spans="1:10" s="2" customFormat="1" ht="35.1" customHeight="1">
      <c r="A33" s="17" t="s">
        <v>166</v>
      </c>
      <c r="B33" s="126" t="s">
        <v>33</v>
      </c>
      <c r="C33" s="127" t="s">
        <v>167</v>
      </c>
      <c r="D33" s="126" t="s">
        <v>16</v>
      </c>
      <c r="E33" s="134">
        <v>4400</v>
      </c>
      <c r="F33" s="156">
        <v>1.74</v>
      </c>
      <c r="G33" s="128">
        <f t="shared" si="0"/>
        <v>2.0705999999999998</v>
      </c>
      <c r="H33" s="129">
        <f t="shared" si="1"/>
        <v>9110.64</v>
      </c>
    </row>
    <row r="34" spans="1:10" s="2" customFormat="1" ht="35.1" customHeight="1">
      <c r="A34" s="17" t="s">
        <v>168</v>
      </c>
      <c r="B34" s="126" t="s">
        <v>33</v>
      </c>
      <c r="C34" s="127" t="s">
        <v>169</v>
      </c>
      <c r="D34" s="126" t="s">
        <v>16</v>
      </c>
      <c r="E34" s="134">
        <v>10024</v>
      </c>
      <c r="F34" s="156">
        <v>1.74</v>
      </c>
      <c r="G34" s="128">
        <f t="shared" si="0"/>
        <v>2.0705999999999998</v>
      </c>
      <c r="H34" s="129">
        <f t="shared" si="1"/>
        <v>20755.689999999999</v>
      </c>
    </row>
    <row r="35" spans="1:10" s="2" customFormat="1" ht="35.1" customHeight="1">
      <c r="A35" s="130" t="s">
        <v>35</v>
      </c>
      <c r="B35" s="136" t="s">
        <v>36</v>
      </c>
      <c r="C35" s="137" t="s">
        <v>170</v>
      </c>
      <c r="D35" s="136" t="s">
        <v>16</v>
      </c>
      <c r="E35" s="280">
        <f>SUM(E36:E39)</f>
        <v>10923</v>
      </c>
      <c r="F35" s="138">
        <v>8.16</v>
      </c>
      <c r="G35" s="138">
        <f t="shared" si="0"/>
        <v>9.7103999999999999</v>
      </c>
      <c r="H35" s="139">
        <f t="shared" si="1"/>
        <v>106066.7</v>
      </c>
    </row>
    <row r="36" spans="1:10" s="2" customFormat="1" ht="35.1" customHeight="1">
      <c r="A36" s="17" t="s">
        <v>171</v>
      </c>
      <c r="B36" s="18" t="s">
        <v>36</v>
      </c>
      <c r="C36" s="19" t="s">
        <v>172</v>
      </c>
      <c r="D36" s="18" t="s">
        <v>16</v>
      </c>
      <c r="E36" s="133">
        <v>3400</v>
      </c>
      <c r="F36" s="157">
        <v>8.16</v>
      </c>
      <c r="G36" s="21">
        <f t="shared" si="0"/>
        <v>9.7103999999999999</v>
      </c>
      <c r="H36" s="22">
        <f t="shared" si="1"/>
        <v>33015.360000000001</v>
      </c>
    </row>
    <row r="37" spans="1:10" s="2" customFormat="1" ht="35.1" customHeight="1">
      <c r="A37" s="17" t="s">
        <v>173</v>
      </c>
      <c r="B37" s="18" t="s">
        <v>36</v>
      </c>
      <c r="C37" s="19" t="s">
        <v>174</v>
      </c>
      <c r="D37" s="18" t="s">
        <v>16</v>
      </c>
      <c r="E37" s="133">
        <v>800</v>
      </c>
      <c r="F37" s="157">
        <v>8.16</v>
      </c>
      <c r="G37" s="21">
        <f t="shared" si="0"/>
        <v>9.7103999999999999</v>
      </c>
      <c r="H37" s="22">
        <f t="shared" si="1"/>
        <v>7768.32</v>
      </c>
    </row>
    <row r="38" spans="1:10" s="2" customFormat="1" ht="35.1" customHeight="1">
      <c r="A38" s="17" t="s">
        <v>175</v>
      </c>
      <c r="B38" s="18" t="s">
        <v>36</v>
      </c>
      <c r="C38" s="19" t="s">
        <v>176</v>
      </c>
      <c r="D38" s="18" t="s">
        <v>16</v>
      </c>
      <c r="E38" s="133">
        <v>2340</v>
      </c>
      <c r="F38" s="157">
        <v>8.16</v>
      </c>
      <c r="G38" s="21">
        <f t="shared" si="0"/>
        <v>9.7103999999999999</v>
      </c>
      <c r="H38" s="22">
        <f t="shared" si="1"/>
        <v>22722.34</v>
      </c>
    </row>
    <row r="39" spans="1:10" s="2" customFormat="1" ht="35.1" customHeight="1">
      <c r="A39" s="17" t="s">
        <v>177</v>
      </c>
      <c r="B39" s="18" t="s">
        <v>36</v>
      </c>
      <c r="C39" s="19" t="s">
        <v>178</v>
      </c>
      <c r="D39" s="18" t="s">
        <v>16</v>
      </c>
      <c r="E39" s="133">
        <v>4383</v>
      </c>
      <c r="F39" s="157">
        <v>8.16</v>
      </c>
      <c r="G39" s="21">
        <f t="shared" si="0"/>
        <v>9.7103999999999999</v>
      </c>
      <c r="H39" s="22">
        <f t="shared" si="1"/>
        <v>42560.68</v>
      </c>
    </row>
    <row r="40" spans="1:10" s="2" customFormat="1" ht="35.1" customHeight="1">
      <c r="A40" s="130" t="s">
        <v>38</v>
      </c>
      <c r="B40" s="136" t="s">
        <v>42</v>
      </c>
      <c r="C40" s="137" t="s">
        <v>43</v>
      </c>
      <c r="D40" s="136" t="s">
        <v>16</v>
      </c>
      <c r="E40" s="135">
        <f>E41</f>
        <v>3400</v>
      </c>
      <c r="F40" s="143">
        <v>1.34</v>
      </c>
      <c r="G40" s="138">
        <f t="shared" si="0"/>
        <v>1.5946</v>
      </c>
      <c r="H40" s="139">
        <f t="shared" si="1"/>
        <v>5421.64</v>
      </c>
    </row>
    <row r="41" spans="1:10" s="2" customFormat="1" ht="35.1" customHeight="1">
      <c r="A41" s="17" t="s">
        <v>179</v>
      </c>
      <c r="B41" s="18" t="s">
        <v>42</v>
      </c>
      <c r="C41" s="19" t="s">
        <v>180</v>
      </c>
      <c r="D41" s="18" t="s">
        <v>16</v>
      </c>
      <c r="E41" s="133">
        <v>3400</v>
      </c>
      <c r="F41" s="157">
        <v>1.34</v>
      </c>
      <c r="G41" s="21">
        <f t="shared" si="0"/>
        <v>1.5946</v>
      </c>
      <c r="H41" s="22">
        <f t="shared" si="1"/>
        <v>5421.64</v>
      </c>
    </row>
    <row r="42" spans="1:10" s="2" customFormat="1" ht="35.1" customHeight="1">
      <c r="A42" s="130" t="s">
        <v>41</v>
      </c>
      <c r="B42" s="136" t="s">
        <v>45</v>
      </c>
      <c r="C42" s="137" t="s">
        <v>46</v>
      </c>
      <c r="D42" s="136" t="s">
        <v>16</v>
      </c>
      <c r="E42" s="135">
        <f>SUM(E43:E46)</f>
        <v>27053</v>
      </c>
      <c r="F42" s="143">
        <v>1.6</v>
      </c>
      <c r="G42" s="138">
        <f t="shared" si="0"/>
        <v>1.9039999999999999</v>
      </c>
      <c r="H42" s="139">
        <f t="shared" si="1"/>
        <v>51508.91</v>
      </c>
    </row>
    <row r="43" spans="1:10" s="2" customFormat="1" ht="35.1" customHeight="1">
      <c r="A43" s="17" t="s">
        <v>181</v>
      </c>
      <c r="B43" s="18" t="s">
        <v>45</v>
      </c>
      <c r="C43" s="19" t="s">
        <v>182</v>
      </c>
      <c r="D43" s="18" t="s">
        <v>16</v>
      </c>
      <c r="E43" s="133">
        <v>4900</v>
      </c>
      <c r="F43" s="157">
        <v>1.6</v>
      </c>
      <c r="G43" s="21">
        <f t="shared" si="0"/>
        <v>1.9039999999999999</v>
      </c>
      <c r="H43" s="22">
        <f t="shared" si="1"/>
        <v>9329.6</v>
      </c>
    </row>
    <row r="44" spans="1:10" s="2" customFormat="1" ht="35.1" customHeight="1">
      <c r="A44" s="17" t="s">
        <v>183</v>
      </c>
      <c r="B44" s="18" t="s">
        <v>45</v>
      </c>
      <c r="C44" s="19" t="s">
        <v>184</v>
      </c>
      <c r="D44" s="18" t="s">
        <v>16</v>
      </c>
      <c r="E44" s="133">
        <v>2340</v>
      </c>
      <c r="F44" s="157">
        <v>1.6</v>
      </c>
      <c r="G44" s="21">
        <f t="shared" si="0"/>
        <v>1.9039999999999999</v>
      </c>
      <c r="H44" s="22">
        <f t="shared" si="1"/>
        <v>4455.3599999999997</v>
      </c>
    </row>
    <row r="45" spans="1:10" s="2" customFormat="1" ht="35.1" customHeight="1">
      <c r="A45" s="17" t="s">
        <v>185</v>
      </c>
      <c r="B45" s="18" t="s">
        <v>45</v>
      </c>
      <c r="C45" s="19" t="s">
        <v>186</v>
      </c>
      <c r="D45" s="18" t="s">
        <v>16</v>
      </c>
      <c r="E45" s="133">
        <v>12730</v>
      </c>
      <c r="F45" s="157">
        <v>1.6</v>
      </c>
      <c r="G45" s="21">
        <f t="shared" si="0"/>
        <v>1.9039999999999999</v>
      </c>
      <c r="H45" s="22">
        <f t="shared" si="1"/>
        <v>24237.919999999998</v>
      </c>
    </row>
    <row r="46" spans="1:10" s="2" customFormat="1" ht="35.1" customHeight="1">
      <c r="A46" s="17" t="s">
        <v>187</v>
      </c>
      <c r="B46" s="18" t="s">
        <v>45</v>
      </c>
      <c r="C46" s="19" t="s">
        <v>188</v>
      </c>
      <c r="D46" s="18" t="s">
        <v>16</v>
      </c>
      <c r="E46" s="133">
        <v>7083</v>
      </c>
      <c r="F46" s="157">
        <v>1.6</v>
      </c>
      <c r="G46" s="21">
        <f t="shared" si="0"/>
        <v>1.9039999999999999</v>
      </c>
      <c r="H46" s="22">
        <f t="shared" si="1"/>
        <v>13486.03</v>
      </c>
    </row>
    <row r="47" spans="1:10" s="2" customFormat="1" ht="35.1" customHeight="1">
      <c r="A47" s="130" t="s">
        <v>44</v>
      </c>
      <c r="B47" s="136" t="s">
        <v>189</v>
      </c>
      <c r="C47" s="137" t="s">
        <v>40</v>
      </c>
      <c r="D47" s="136" t="s">
        <v>190</v>
      </c>
      <c r="E47" s="135">
        <f>SUM(E48:E49)</f>
        <v>12</v>
      </c>
      <c r="F47" s="138">
        <v>1558.97</v>
      </c>
      <c r="G47" s="138">
        <f t="shared" ref="G47:G49" si="4">F47*1.19</f>
        <v>1855.1742999999999</v>
      </c>
      <c r="H47" s="139">
        <f t="shared" ref="H47:H49" si="5">ROUND(E47*G47,2)</f>
        <v>22262.09</v>
      </c>
    </row>
    <row r="48" spans="1:10" s="2" customFormat="1" ht="35.1" customHeight="1">
      <c r="A48" s="17" t="s">
        <v>191</v>
      </c>
      <c r="B48" s="18" t="s">
        <v>192</v>
      </c>
      <c r="C48" s="19" t="s">
        <v>193</v>
      </c>
      <c r="D48" s="18" t="s">
        <v>190</v>
      </c>
      <c r="E48" s="133">
        <v>6</v>
      </c>
      <c r="F48" s="157">
        <v>1558.97</v>
      </c>
      <c r="G48" s="21">
        <f t="shared" si="4"/>
        <v>1855.1742999999999</v>
      </c>
      <c r="H48" s="22">
        <f t="shared" si="5"/>
        <v>11131.05</v>
      </c>
      <c r="J48" s="4"/>
    </row>
    <row r="49" spans="1:8" s="2" customFormat="1" ht="35.1" customHeight="1">
      <c r="A49" s="17" t="s">
        <v>194</v>
      </c>
      <c r="B49" s="18" t="s">
        <v>192</v>
      </c>
      <c r="C49" s="19" t="s">
        <v>195</v>
      </c>
      <c r="D49" s="18" t="s">
        <v>190</v>
      </c>
      <c r="E49" s="133">
        <v>6</v>
      </c>
      <c r="F49" s="157">
        <v>1558.97</v>
      </c>
      <c r="G49" s="21">
        <f t="shared" si="4"/>
        <v>1855.1742999999999</v>
      </c>
      <c r="H49" s="22">
        <f t="shared" si="5"/>
        <v>11131.05</v>
      </c>
    </row>
    <row r="50" spans="1:8" s="2" customFormat="1" ht="35.1" customHeight="1">
      <c r="A50" s="145" t="s">
        <v>47</v>
      </c>
      <c r="B50" s="141" t="s">
        <v>196</v>
      </c>
      <c r="C50" s="142" t="s">
        <v>197</v>
      </c>
      <c r="D50" s="141" t="s">
        <v>16</v>
      </c>
      <c r="E50" s="135">
        <f>SUM(E51:E56)</f>
        <v>88090.29</v>
      </c>
      <c r="F50" s="143">
        <v>0.48</v>
      </c>
      <c r="G50" s="143">
        <f t="shared" si="0"/>
        <v>0.57119999999999993</v>
      </c>
      <c r="H50" s="144">
        <f t="shared" si="1"/>
        <v>50317.17</v>
      </c>
    </row>
    <row r="51" spans="1:8" s="2" customFormat="1" ht="35.1" customHeight="1">
      <c r="A51" s="17" t="s">
        <v>198</v>
      </c>
      <c r="B51" s="18" t="s">
        <v>199</v>
      </c>
      <c r="C51" s="19" t="s">
        <v>200</v>
      </c>
      <c r="D51" s="18" t="s">
        <v>16</v>
      </c>
      <c r="E51" s="133">
        <v>18179.509999999998</v>
      </c>
      <c r="F51" s="156">
        <v>0.48</v>
      </c>
      <c r="G51" s="21">
        <f t="shared" si="0"/>
        <v>0.57119999999999993</v>
      </c>
      <c r="H51" s="22">
        <f t="shared" si="1"/>
        <v>10384.14</v>
      </c>
    </row>
    <row r="52" spans="1:8" s="2" customFormat="1" ht="35.1" customHeight="1">
      <c r="A52" s="17" t="s">
        <v>201</v>
      </c>
      <c r="B52" s="18" t="s">
        <v>199</v>
      </c>
      <c r="C52" s="19" t="s">
        <v>202</v>
      </c>
      <c r="D52" s="18" t="s">
        <v>16</v>
      </c>
      <c r="E52" s="133">
        <v>19139</v>
      </c>
      <c r="F52" s="156">
        <v>0.48</v>
      </c>
      <c r="G52" s="21">
        <f t="shared" si="0"/>
        <v>0.57119999999999993</v>
      </c>
      <c r="H52" s="22">
        <f t="shared" si="1"/>
        <v>10932.2</v>
      </c>
    </row>
    <row r="53" spans="1:8" s="2" customFormat="1" ht="35.1" customHeight="1">
      <c r="A53" s="17" t="s">
        <v>203</v>
      </c>
      <c r="B53" s="18" t="s">
        <v>199</v>
      </c>
      <c r="C53" s="19" t="s">
        <v>204</v>
      </c>
      <c r="D53" s="18" t="s">
        <v>16</v>
      </c>
      <c r="E53" s="133">
        <v>6500</v>
      </c>
      <c r="F53" s="156">
        <v>0.48</v>
      </c>
      <c r="G53" s="21">
        <f t="shared" si="0"/>
        <v>0.57119999999999993</v>
      </c>
      <c r="H53" s="22">
        <f t="shared" si="1"/>
        <v>3712.8</v>
      </c>
    </row>
    <row r="54" spans="1:8" s="2" customFormat="1" ht="35.1" customHeight="1">
      <c r="A54" s="17" t="s">
        <v>205</v>
      </c>
      <c r="B54" s="18" t="s">
        <v>199</v>
      </c>
      <c r="C54" s="19" t="s">
        <v>206</v>
      </c>
      <c r="D54" s="18" t="s">
        <v>16</v>
      </c>
      <c r="E54" s="133">
        <v>4340</v>
      </c>
      <c r="F54" s="156">
        <v>0.48</v>
      </c>
      <c r="G54" s="21">
        <f t="shared" si="0"/>
        <v>0.57119999999999993</v>
      </c>
      <c r="H54" s="22">
        <f t="shared" si="1"/>
        <v>2479.0100000000002</v>
      </c>
    </row>
    <row r="55" spans="1:8" s="2" customFormat="1" ht="35.1" customHeight="1">
      <c r="A55" s="17" t="s">
        <v>207</v>
      </c>
      <c r="B55" s="18" t="s">
        <v>199</v>
      </c>
      <c r="C55" s="19" t="s">
        <v>208</v>
      </c>
      <c r="D55" s="18" t="s">
        <v>16</v>
      </c>
      <c r="E55" s="133">
        <v>27207.78</v>
      </c>
      <c r="F55" s="156">
        <v>0.48</v>
      </c>
      <c r="G55" s="21">
        <f t="shared" si="0"/>
        <v>0.57119999999999993</v>
      </c>
      <c r="H55" s="22">
        <f t="shared" si="1"/>
        <v>15541.08</v>
      </c>
    </row>
    <row r="56" spans="1:8" s="2" customFormat="1" ht="35.1" customHeight="1">
      <c r="A56" s="17" t="s">
        <v>209</v>
      </c>
      <c r="B56" s="18" t="s">
        <v>199</v>
      </c>
      <c r="C56" s="19" t="s">
        <v>210</v>
      </c>
      <c r="D56" s="18" t="s">
        <v>16</v>
      </c>
      <c r="E56" s="133">
        <v>12724</v>
      </c>
      <c r="F56" s="156">
        <v>0.48</v>
      </c>
      <c r="G56" s="21">
        <f t="shared" si="0"/>
        <v>0.57119999999999993</v>
      </c>
      <c r="H56" s="22">
        <f t="shared" si="1"/>
        <v>7267.95</v>
      </c>
    </row>
    <row r="57" spans="1:8" ht="35.1" customHeight="1">
      <c r="A57" s="23">
        <v>2</v>
      </c>
      <c r="B57" s="24"/>
      <c r="C57" s="24" t="s">
        <v>57</v>
      </c>
      <c r="D57" s="24"/>
      <c r="E57" s="158"/>
      <c r="F57" s="159"/>
      <c r="G57" s="26"/>
      <c r="H57" s="27">
        <f>SUM(H58,H62)</f>
        <v>19997.25</v>
      </c>
    </row>
    <row r="58" spans="1:8" ht="35.1" customHeight="1">
      <c r="A58" s="131" t="s">
        <v>73</v>
      </c>
      <c r="B58" s="122" t="s">
        <v>211</v>
      </c>
      <c r="C58" s="123" t="s">
        <v>60</v>
      </c>
      <c r="D58" s="122" t="s">
        <v>6</v>
      </c>
      <c r="E58" s="135">
        <f>SUM(E59:E61)</f>
        <v>3</v>
      </c>
      <c r="F58" s="124">
        <v>888.97</v>
      </c>
      <c r="G58" s="124">
        <f t="shared" ref="G58:G65" si="6">F58*1.19</f>
        <v>1057.8742999999999</v>
      </c>
      <c r="H58" s="125">
        <f t="shared" ref="H58:H65" si="7">ROUND(G58*E58,2)</f>
        <v>3173.62</v>
      </c>
    </row>
    <row r="59" spans="1:8" ht="35.1" customHeight="1">
      <c r="A59" s="28" t="s">
        <v>212</v>
      </c>
      <c r="B59" s="18" t="s">
        <v>213</v>
      </c>
      <c r="C59" s="19" t="s">
        <v>214</v>
      </c>
      <c r="D59" s="18" t="s">
        <v>6</v>
      </c>
      <c r="E59" s="133">
        <v>1</v>
      </c>
      <c r="F59" s="156">
        <v>888.97</v>
      </c>
      <c r="G59" s="21">
        <f t="shared" si="6"/>
        <v>1057.8742999999999</v>
      </c>
      <c r="H59" s="22">
        <f t="shared" si="7"/>
        <v>1057.8699999999999</v>
      </c>
    </row>
    <row r="60" spans="1:8" ht="35.1" customHeight="1">
      <c r="A60" s="28" t="s">
        <v>215</v>
      </c>
      <c r="B60" s="18" t="s">
        <v>213</v>
      </c>
      <c r="C60" s="19" t="s">
        <v>216</v>
      </c>
      <c r="D60" s="18" t="s">
        <v>6</v>
      </c>
      <c r="E60" s="133">
        <v>1</v>
      </c>
      <c r="F60" s="156">
        <v>888.97</v>
      </c>
      <c r="G60" s="21">
        <f t="shared" si="6"/>
        <v>1057.8742999999999</v>
      </c>
      <c r="H60" s="22">
        <f t="shared" si="7"/>
        <v>1057.8699999999999</v>
      </c>
    </row>
    <row r="61" spans="1:8" ht="35.1" customHeight="1">
      <c r="A61" s="28" t="s">
        <v>217</v>
      </c>
      <c r="B61" s="18" t="s">
        <v>213</v>
      </c>
      <c r="C61" s="19" t="s">
        <v>218</v>
      </c>
      <c r="D61" s="18" t="s">
        <v>6</v>
      </c>
      <c r="E61" s="133">
        <v>1</v>
      </c>
      <c r="F61" s="156">
        <v>888.97</v>
      </c>
      <c r="G61" s="21">
        <f t="shared" si="6"/>
        <v>1057.8742999999999</v>
      </c>
      <c r="H61" s="22">
        <f t="shared" si="7"/>
        <v>1057.8699999999999</v>
      </c>
    </row>
    <row r="62" spans="1:8" ht="35.1" customHeight="1">
      <c r="A62" s="131" t="s">
        <v>77</v>
      </c>
      <c r="B62" s="122" t="s">
        <v>219</v>
      </c>
      <c r="C62" s="123" t="s">
        <v>220</v>
      </c>
      <c r="D62" s="122" t="s">
        <v>64</v>
      </c>
      <c r="E62" s="135">
        <f>SUM(E63:E65)</f>
        <v>195</v>
      </c>
      <c r="F62" s="160">
        <v>72.5</v>
      </c>
      <c r="G62" s="124">
        <f t="shared" si="6"/>
        <v>86.274999999999991</v>
      </c>
      <c r="H62" s="125">
        <f t="shared" si="7"/>
        <v>16823.63</v>
      </c>
    </row>
    <row r="63" spans="1:8" ht="35.1" customHeight="1">
      <c r="A63" s="28" t="s">
        <v>221</v>
      </c>
      <c r="B63" s="18" t="s">
        <v>222</v>
      </c>
      <c r="C63" s="19" t="s">
        <v>223</v>
      </c>
      <c r="D63" s="18" t="s">
        <v>64</v>
      </c>
      <c r="E63" s="133">
        <v>60</v>
      </c>
      <c r="F63" s="157">
        <v>72.5</v>
      </c>
      <c r="G63" s="21">
        <f t="shared" si="6"/>
        <v>86.274999999999991</v>
      </c>
      <c r="H63" s="22">
        <f t="shared" si="7"/>
        <v>5176.5</v>
      </c>
    </row>
    <row r="64" spans="1:8" ht="35.1" customHeight="1">
      <c r="A64" s="28" t="s">
        <v>224</v>
      </c>
      <c r="B64" s="18" t="s">
        <v>222</v>
      </c>
      <c r="C64" s="19" t="s">
        <v>225</v>
      </c>
      <c r="D64" s="18" t="s">
        <v>64</v>
      </c>
      <c r="E64" s="133">
        <v>60</v>
      </c>
      <c r="F64" s="157">
        <v>72.5</v>
      </c>
      <c r="G64" s="21">
        <f t="shared" si="6"/>
        <v>86.274999999999991</v>
      </c>
      <c r="H64" s="22">
        <f t="shared" si="7"/>
        <v>5176.5</v>
      </c>
    </row>
    <row r="65" spans="1:11" ht="35.1" customHeight="1">
      <c r="A65" s="28" t="s">
        <v>226</v>
      </c>
      <c r="B65" s="18" t="s">
        <v>222</v>
      </c>
      <c r="C65" s="19" t="s">
        <v>227</v>
      </c>
      <c r="D65" s="18" t="s">
        <v>64</v>
      </c>
      <c r="E65" s="133">
        <v>75</v>
      </c>
      <c r="F65" s="157">
        <v>72.5</v>
      </c>
      <c r="G65" s="21">
        <f t="shared" si="6"/>
        <v>86.274999999999991</v>
      </c>
      <c r="H65" s="22">
        <f t="shared" si="7"/>
        <v>6470.63</v>
      </c>
    </row>
    <row r="66" spans="1:11" ht="24.95" customHeight="1">
      <c r="A66" s="426" t="s">
        <v>68</v>
      </c>
      <c r="B66" s="426"/>
      <c r="C66" s="426"/>
      <c r="D66" s="426"/>
      <c r="E66" s="426"/>
      <c r="F66" s="426"/>
      <c r="G66" s="426"/>
      <c r="H66" s="39">
        <f>H57+H3</f>
        <v>694505.57000000007</v>
      </c>
    </row>
    <row r="67" spans="1:11" ht="24" customHeight="1">
      <c r="A67" s="426" t="s">
        <v>69</v>
      </c>
      <c r="B67" s="426"/>
      <c r="C67" s="426"/>
      <c r="D67" s="426"/>
      <c r="E67" s="426"/>
      <c r="F67" s="426"/>
      <c r="G67" s="426"/>
      <c r="H67" s="39">
        <f>H66-H68</f>
        <v>110887.44394957984</v>
      </c>
    </row>
    <row r="68" spans="1:11" ht="24" customHeight="1">
      <c r="A68" s="427" t="s">
        <v>70</v>
      </c>
      <c r="B68" s="427"/>
      <c r="C68" s="427"/>
      <c r="D68" s="427"/>
      <c r="E68" s="427"/>
      <c r="F68" s="427"/>
      <c r="G68" s="427"/>
      <c r="H68" s="148">
        <f>H66/1.19</f>
        <v>583618.12605042022</v>
      </c>
    </row>
    <row r="69" spans="1:11" ht="76.5" customHeight="1"/>
    <row r="70" spans="1:11" s="2" customFormat="1" ht="33.6" customHeight="1">
      <c r="A70" s="428" t="s">
        <v>112</v>
      </c>
      <c r="B70" s="428"/>
      <c r="C70" s="428"/>
      <c r="D70" s="428"/>
      <c r="E70" s="428"/>
      <c r="F70" s="428"/>
      <c r="G70" s="428"/>
      <c r="H70" s="428"/>
      <c r="I70" s="428"/>
      <c r="J70" s="428"/>
      <c r="K70" s="428"/>
    </row>
  </sheetData>
  <mergeCells count="7">
    <mergeCell ref="A70:K70"/>
    <mergeCell ref="A1:C1"/>
    <mergeCell ref="A66:G66"/>
    <mergeCell ref="A67:G67"/>
    <mergeCell ref="A68:G68"/>
    <mergeCell ref="D1:E1"/>
    <mergeCell ref="F1:G1"/>
  </mergeCells>
  <pageMargins left="0.78749999999999998" right="0.78749999999999998" top="1.05277777777778" bottom="1.05277777777778" header="0.78749999999999998" footer="0.78749999999999998"/>
  <pageSetup paperSize="9" scale="47" firstPageNumber="0" orientation="portrait" horizontalDpi="300" verticalDpi="300" r:id="rId1"/>
  <headerFooter>
    <oddHeader>&amp;C&amp;"Times New Roman,Normal"&amp;12&amp;A</oddHeader>
    <oddFooter>&amp;C&amp;"Times New Roman,Normal"&amp;12Página &amp;P</oddFooter>
  </headerFooter>
  <colBreaks count="1" manualBreakCount="1">
    <brk id="8" max="1048575" man="1"/>
  </col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O6"/>
  <sheetViews>
    <sheetView topLeftCell="A2" zoomScale="90" zoomScaleNormal="90" workbookViewId="0">
      <selection activeCell="K5" sqref="K5"/>
    </sheetView>
  </sheetViews>
  <sheetFormatPr defaultRowHeight="14.25"/>
  <cols>
    <col min="1" max="1" width="8.125" bestFit="1" customWidth="1"/>
    <col min="2" max="2" width="6.75" bestFit="1" customWidth="1"/>
    <col min="3" max="3" width="67.125" customWidth="1"/>
    <col min="4" max="4" width="24.125" customWidth="1"/>
    <col min="5" max="5" width="4.5" bestFit="1" customWidth="1"/>
    <col min="6" max="6" width="6.75" bestFit="1" customWidth="1"/>
    <col min="7" max="8" width="9.875" bestFit="1" customWidth="1"/>
    <col min="9" max="9" width="8.75" bestFit="1" customWidth="1"/>
    <col min="10" max="10" width="14.5" customWidth="1"/>
  </cols>
  <sheetData>
    <row r="1" spans="1:15" ht="15" customHeight="1">
      <c r="A1" s="287"/>
      <c r="B1" s="287"/>
      <c r="C1" s="287" t="s">
        <v>566</v>
      </c>
      <c r="D1" s="287" t="s">
        <v>229</v>
      </c>
      <c r="E1" s="501" t="s">
        <v>567</v>
      </c>
      <c r="F1" s="501"/>
      <c r="G1" s="501" t="s">
        <v>231</v>
      </c>
      <c r="H1" s="501"/>
      <c r="I1" s="501"/>
      <c r="J1" s="501"/>
    </row>
    <row r="2" spans="1:15" ht="90" customHeight="1">
      <c r="A2" s="287"/>
      <c r="B2" s="287"/>
      <c r="C2" s="287" t="s">
        <v>628</v>
      </c>
      <c r="D2" s="287" t="s">
        <v>569</v>
      </c>
      <c r="E2" s="501" t="s">
        <v>448</v>
      </c>
      <c r="F2" s="501"/>
      <c r="G2" s="501" t="s">
        <v>234</v>
      </c>
      <c r="H2" s="501"/>
      <c r="I2" s="501"/>
      <c r="J2" s="501"/>
    </row>
    <row r="3" spans="1:15" ht="15">
      <c r="A3" s="498" t="s">
        <v>556</v>
      </c>
      <c r="B3" s="498"/>
      <c r="C3" s="498"/>
      <c r="D3" s="498"/>
      <c r="E3" s="498"/>
      <c r="F3" s="498"/>
      <c r="G3" s="498"/>
      <c r="H3" s="498"/>
      <c r="I3" s="498"/>
      <c r="J3" s="498"/>
    </row>
    <row r="4" spans="1:15" ht="29.25" customHeight="1">
      <c r="A4" s="288" t="s">
        <v>236</v>
      </c>
      <c r="B4" s="289" t="s">
        <v>237</v>
      </c>
      <c r="C4" s="289" t="s">
        <v>238</v>
      </c>
      <c r="D4" s="289" t="s">
        <v>450</v>
      </c>
      <c r="E4" s="290" t="s">
        <v>239</v>
      </c>
      <c r="F4" s="288" t="s">
        <v>240</v>
      </c>
      <c r="G4" s="288" t="s">
        <v>510</v>
      </c>
      <c r="H4" s="288" t="s">
        <v>242</v>
      </c>
      <c r="I4" s="288" t="s">
        <v>511</v>
      </c>
      <c r="J4" s="288" t="s">
        <v>512</v>
      </c>
    </row>
    <row r="5" spans="1:15" ht="122.25" customHeight="1">
      <c r="A5" s="291" t="s">
        <v>412</v>
      </c>
      <c r="B5" s="292" t="s">
        <v>245</v>
      </c>
      <c r="C5" s="292" t="s">
        <v>413</v>
      </c>
      <c r="D5" s="292" t="s">
        <v>562</v>
      </c>
      <c r="E5" s="293" t="s">
        <v>362</v>
      </c>
      <c r="F5" s="291" t="s">
        <v>634</v>
      </c>
      <c r="G5" s="291" t="s">
        <v>632</v>
      </c>
      <c r="H5" s="291" t="s">
        <v>632</v>
      </c>
      <c r="I5" s="291" t="s">
        <v>532</v>
      </c>
      <c r="J5" s="291" t="s">
        <v>532</v>
      </c>
    </row>
    <row r="6" spans="1:15" ht="112.5" customHeight="1">
      <c r="A6" s="494" t="s">
        <v>112</v>
      </c>
      <c r="B6" s="494"/>
      <c r="C6" s="494"/>
      <c r="D6" s="494"/>
      <c r="E6" s="494"/>
      <c r="F6" s="494"/>
      <c r="G6" s="494"/>
      <c r="H6" s="494"/>
      <c r="I6" s="494"/>
      <c r="J6" s="494"/>
      <c r="K6" s="317"/>
      <c r="L6" s="319"/>
      <c r="M6" s="319"/>
      <c r="N6" s="319"/>
      <c r="O6" s="319"/>
    </row>
  </sheetData>
  <mergeCells count="6">
    <mergeCell ref="A6:J6"/>
    <mergeCell ref="G1:J1"/>
    <mergeCell ref="G2:J2"/>
    <mergeCell ref="E1:F1"/>
    <mergeCell ref="E2:F2"/>
    <mergeCell ref="A3:J3"/>
  </mergeCells>
  <pageMargins left="0.511811024" right="0.511811024" top="0.78740157499999996" bottom="0.78740157499999996" header="0.31496062000000002" footer="0.31496062000000002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FF00"/>
  </sheetPr>
  <dimension ref="A1:G16"/>
  <sheetViews>
    <sheetView topLeftCell="A11" workbookViewId="0">
      <selection activeCell="G17" sqref="G17"/>
    </sheetView>
  </sheetViews>
  <sheetFormatPr defaultRowHeight="14.25"/>
  <cols>
    <col min="1" max="1" width="16.75" customWidth="1"/>
    <col min="2" max="2" width="7.375" customWidth="1"/>
    <col min="4" max="4" width="46.625" customWidth="1"/>
    <col min="5" max="5" width="18.875" customWidth="1"/>
    <col min="6" max="6" width="18.5" customWidth="1"/>
    <col min="7" max="7" width="23.125" customWidth="1"/>
  </cols>
  <sheetData>
    <row r="1" spans="1:7" ht="15.75">
      <c r="A1" s="515" t="s">
        <v>635</v>
      </c>
      <c r="B1" s="515"/>
      <c r="C1" s="515"/>
      <c r="D1" s="515"/>
      <c r="E1" s="515"/>
      <c r="F1" s="515"/>
      <c r="G1" s="515"/>
    </row>
    <row r="2" spans="1:7" ht="15.75">
      <c r="A2" s="516" t="s">
        <v>636</v>
      </c>
      <c r="B2" s="516"/>
      <c r="C2" s="516"/>
      <c r="D2" s="516"/>
      <c r="E2" s="516"/>
      <c r="F2" s="516"/>
      <c r="G2" s="516"/>
    </row>
    <row r="3" spans="1:7">
      <c r="E3" s="226"/>
    </row>
    <row r="4" spans="1:7" ht="66" customHeight="1">
      <c r="A4" s="509" t="s">
        <v>413</v>
      </c>
      <c r="B4" s="510"/>
      <c r="C4" s="510"/>
      <c r="D4" s="510"/>
      <c r="E4" s="510"/>
      <c r="F4" s="510"/>
      <c r="G4" s="511"/>
    </row>
    <row r="5" spans="1:7" ht="15">
      <c r="A5" s="227" t="s">
        <v>236</v>
      </c>
      <c r="B5" s="512" t="s">
        <v>637</v>
      </c>
      <c r="C5" s="552"/>
      <c r="D5" s="228" t="s">
        <v>638</v>
      </c>
      <c r="E5" s="229" t="s">
        <v>639</v>
      </c>
      <c r="F5" s="229" t="s">
        <v>640</v>
      </c>
      <c r="G5" s="257" t="s">
        <v>641</v>
      </c>
    </row>
    <row r="6" spans="1:7" ht="15">
      <c r="A6" s="513" t="s">
        <v>629</v>
      </c>
      <c r="B6" s="514" t="s">
        <v>642</v>
      </c>
      <c r="C6" s="553"/>
      <c r="D6" s="230" t="s">
        <v>643</v>
      </c>
      <c r="E6" s="231">
        <v>75000</v>
      </c>
      <c r="F6" s="231">
        <v>75000</v>
      </c>
      <c r="G6" s="258" t="s">
        <v>644</v>
      </c>
    </row>
    <row r="7" spans="1:7" ht="15">
      <c r="A7" s="554"/>
      <c r="B7" s="514" t="s">
        <v>645</v>
      </c>
      <c r="C7" s="553"/>
      <c r="D7" s="230" t="s">
        <v>646</v>
      </c>
      <c r="E7" s="231">
        <v>6.1</v>
      </c>
      <c r="F7" s="231">
        <f>15431*6.1</f>
        <v>94129.099999999991</v>
      </c>
      <c r="G7" s="258" t="s">
        <v>647</v>
      </c>
    </row>
    <row r="8" spans="1:7" ht="15">
      <c r="A8" s="555"/>
      <c r="B8" s="514"/>
      <c r="C8" s="553"/>
      <c r="D8" s="230"/>
      <c r="E8" s="231"/>
      <c r="F8" s="231"/>
      <c r="G8" s="231"/>
    </row>
    <row r="9" spans="1:7" ht="15">
      <c r="A9" s="232"/>
      <c r="B9" s="506" t="s">
        <v>648</v>
      </c>
      <c r="C9" s="507"/>
      <c r="D9" s="507"/>
      <c r="E9" s="508"/>
      <c r="F9" s="259">
        <f>AVERAGE(F6:F8)</f>
        <v>84564.549999999988</v>
      </c>
    </row>
    <row r="10" spans="1:7" ht="27" customHeight="1">
      <c r="A10" s="233"/>
      <c r="B10" s="233"/>
      <c r="C10" s="234"/>
      <c r="D10" s="234"/>
      <c r="E10" s="235"/>
    </row>
    <row r="11" spans="1:7" ht="69.75" customHeight="1">
      <c r="A11" s="509" t="s">
        <v>649</v>
      </c>
      <c r="B11" s="510"/>
      <c r="C11" s="510"/>
      <c r="D11" s="510"/>
      <c r="E11" s="510"/>
      <c r="F11" s="510"/>
      <c r="G11" s="511"/>
    </row>
    <row r="12" spans="1:7" ht="15">
      <c r="A12" s="227" t="s">
        <v>236</v>
      </c>
      <c r="B12" s="512" t="s">
        <v>637</v>
      </c>
      <c r="C12" s="552"/>
      <c r="D12" s="228" t="s">
        <v>638</v>
      </c>
      <c r="E12" s="229" t="s">
        <v>639</v>
      </c>
      <c r="F12" s="229" t="s">
        <v>640</v>
      </c>
      <c r="G12" s="257" t="s">
        <v>641</v>
      </c>
    </row>
    <row r="13" spans="1:7" ht="15">
      <c r="A13" s="513" t="s">
        <v>36</v>
      </c>
      <c r="B13" s="514" t="s">
        <v>642</v>
      </c>
      <c r="C13" s="553"/>
      <c r="D13" s="230" t="s">
        <v>646</v>
      </c>
      <c r="E13" s="231">
        <v>10.66</v>
      </c>
      <c r="F13" s="231">
        <v>10.66</v>
      </c>
      <c r="G13" s="258" t="s">
        <v>647</v>
      </c>
    </row>
    <row r="14" spans="1:7" ht="15">
      <c r="A14" s="554"/>
      <c r="B14" s="514" t="s">
        <v>645</v>
      </c>
      <c r="C14" s="553"/>
      <c r="D14" s="230" t="s">
        <v>646</v>
      </c>
      <c r="E14" s="231">
        <v>8</v>
      </c>
      <c r="F14" s="231">
        <v>8</v>
      </c>
      <c r="G14" s="258" t="s">
        <v>647</v>
      </c>
    </row>
    <row r="15" spans="1:7" ht="15">
      <c r="A15" s="555"/>
      <c r="B15" s="514" t="s">
        <v>650</v>
      </c>
      <c r="C15" s="553"/>
      <c r="D15" s="230" t="s">
        <v>646</v>
      </c>
      <c r="E15" s="231">
        <v>5.82</v>
      </c>
      <c r="F15" s="231">
        <v>5.82</v>
      </c>
      <c r="G15" s="258" t="s">
        <v>647</v>
      </c>
    </row>
    <row r="16" spans="1:7" ht="15">
      <c r="A16" s="232"/>
      <c r="B16" s="506" t="s">
        <v>648</v>
      </c>
      <c r="C16" s="507"/>
      <c r="D16" s="507"/>
      <c r="E16" s="508"/>
      <c r="F16" s="259">
        <f>AVERAGE(F13:F15)</f>
        <v>8.16</v>
      </c>
    </row>
  </sheetData>
  <mergeCells count="16">
    <mergeCell ref="A1:G1"/>
    <mergeCell ref="A2:G2"/>
    <mergeCell ref="A4:G4"/>
    <mergeCell ref="B9:E9"/>
    <mergeCell ref="B5:C5"/>
    <mergeCell ref="A6:A8"/>
    <mergeCell ref="B6:C6"/>
    <mergeCell ref="B7:C7"/>
    <mergeCell ref="B8:C8"/>
    <mergeCell ref="B16:E16"/>
    <mergeCell ref="A11:G11"/>
    <mergeCell ref="B12:C12"/>
    <mergeCell ref="A13:A15"/>
    <mergeCell ref="B13:C13"/>
    <mergeCell ref="B14:C14"/>
    <mergeCell ref="B15:C15"/>
  </mergeCell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 tint="-4.9989318521683403E-2"/>
  </sheetPr>
  <dimension ref="A1:M61"/>
  <sheetViews>
    <sheetView showGridLines="0" topLeftCell="A3" zoomScale="80" zoomScaleNormal="80" workbookViewId="0">
      <selection activeCell="H2" sqref="H2:J3"/>
    </sheetView>
  </sheetViews>
  <sheetFormatPr defaultColWidth="8.625" defaultRowHeight="14.25"/>
  <cols>
    <col min="1" max="1" width="14.375" customWidth="1"/>
    <col min="2" max="2" width="10" customWidth="1"/>
    <col min="3" max="3" width="60" customWidth="1"/>
    <col min="4" max="4" width="30" customWidth="1"/>
    <col min="5" max="6" width="10" customWidth="1"/>
    <col min="7" max="7" width="13.75" customWidth="1"/>
    <col min="8" max="8" width="14.25" customWidth="1"/>
    <col min="9" max="9" width="10" customWidth="1"/>
    <col min="10" max="12" width="15" customWidth="1"/>
  </cols>
  <sheetData>
    <row r="1" spans="1:11" ht="14.1" customHeight="1">
      <c r="A1" s="322"/>
      <c r="B1" s="323"/>
      <c r="C1" s="344" t="s">
        <v>228</v>
      </c>
      <c r="D1" s="344" t="s">
        <v>229</v>
      </c>
      <c r="E1" s="519" t="s">
        <v>445</v>
      </c>
      <c r="F1" s="519"/>
      <c r="G1" s="519"/>
      <c r="H1" s="517" t="s">
        <v>231</v>
      </c>
      <c r="I1" s="517"/>
      <c r="J1" s="517"/>
      <c r="K1" s="518"/>
    </row>
    <row r="2" spans="1:11" ht="80.099999999999994" customHeight="1">
      <c r="A2" s="336"/>
      <c r="B2" s="337" t="s">
        <v>262</v>
      </c>
      <c r="C2" s="520" t="s">
        <v>651</v>
      </c>
      <c r="D2" s="520" t="s">
        <v>569</v>
      </c>
      <c r="E2" s="520" t="s">
        <v>448</v>
      </c>
      <c r="F2" s="520"/>
      <c r="G2" s="520"/>
      <c r="H2" s="520" t="s">
        <v>234</v>
      </c>
      <c r="I2" s="520"/>
      <c r="J2" s="520"/>
      <c r="K2" s="338" t="s">
        <v>262</v>
      </c>
    </row>
    <row r="3" spans="1:11" ht="45.75" customHeight="1">
      <c r="A3" s="339" t="s">
        <v>262</v>
      </c>
      <c r="B3" s="212" t="s">
        <v>262</v>
      </c>
      <c r="C3" s="521"/>
      <c r="D3" s="521"/>
      <c r="E3" s="521"/>
      <c r="F3" s="521"/>
      <c r="G3" s="521"/>
      <c r="H3" s="521"/>
      <c r="I3" s="521"/>
      <c r="J3" s="521"/>
      <c r="K3" s="340" t="s">
        <v>262</v>
      </c>
    </row>
    <row r="4" spans="1:11" ht="30" customHeight="1">
      <c r="A4" s="522" t="s">
        <v>556</v>
      </c>
      <c r="B4" s="523"/>
      <c r="C4" s="523"/>
      <c r="D4" s="523"/>
      <c r="E4" s="523"/>
      <c r="F4" s="523"/>
      <c r="G4" s="523"/>
      <c r="H4" s="523"/>
      <c r="I4" s="523"/>
      <c r="J4" s="523"/>
      <c r="K4" s="341" t="s">
        <v>262</v>
      </c>
    </row>
    <row r="5" spans="1:11" ht="26.1" customHeight="1">
      <c r="A5" s="346" t="s">
        <v>236</v>
      </c>
      <c r="B5" s="347" t="s">
        <v>237</v>
      </c>
      <c r="C5" s="347" t="s">
        <v>238</v>
      </c>
      <c r="D5" s="347" t="s">
        <v>450</v>
      </c>
      <c r="E5" s="347" t="s">
        <v>239</v>
      </c>
      <c r="F5" s="347" t="s">
        <v>240</v>
      </c>
      <c r="G5" s="347" t="s">
        <v>510</v>
      </c>
      <c r="H5" s="347" t="s">
        <v>242</v>
      </c>
      <c r="I5" s="347" t="s">
        <v>511</v>
      </c>
      <c r="J5" s="345" t="s">
        <v>512</v>
      </c>
      <c r="K5" s="348" t="s">
        <v>262</v>
      </c>
    </row>
    <row r="6" spans="1:11" ht="26.1" customHeight="1">
      <c r="A6" s="353" t="s">
        <v>36</v>
      </c>
      <c r="B6" s="354" t="s">
        <v>245</v>
      </c>
      <c r="C6" s="357" t="s">
        <v>34</v>
      </c>
      <c r="D6" s="354" t="s">
        <v>513</v>
      </c>
      <c r="E6" s="354" t="s">
        <v>16</v>
      </c>
      <c r="F6" s="354" t="s">
        <v>652</v>
      </c>
      <c r="G6" s="394">
        <v>2.0699999999999998</v>
      </c>
      <c r="H6" s="394">
        <v>116231.55</v>
      </c>
      <c r="I6" s="392">
        <v>16.75</v>
      </c>
      <c r="J6" s="395">
        <v>16.75</v>
      </c>
      <c r="K6" s="358" t="s">
        <v>262</v>
      </c>
    </row>
    <row r="7" spans="1:11" ht="26.1" customHeight="1">
      <c r="A7" s="353" t="s">
        <v>33</v>
      </c>
      <c r="B7" s="354" t="s">
        <v>245</v>
      </c>
      <c r="C7" s="390" t="s">
        <v>170</v>
      </c>
      <c r="D7" s="354" t="s">
        <v>513</v>
      </c>
      <c r="E7" s="354" t="s">
        <v>16</v>
      </c>
      <c r="F7" s="391">
        <v>56150.51</v>
      </c>
      <c r="G7" s="394">
        <v>9.7100000000000009</v>
      </c>
      <c r="H7" s="394">
        <v>106062.33</v>
      </c>
      <c r="I7" s="393">
        <v>15.28</v>
      </c>
      <c r="J7" s="354">
        <v>32.04</v>
      </c>
      <c r="K7" s="358" t="s">
        <v>262</v>
      </c>
    </row>
    <row r="8" spans="1:11" ht="26.1" customHeight="1">
      <c r="A8" s="353" t="s">
        <v>117</v>
      </c>
      <c r="B8" s="354" t="s">
        <v>245</v>
      </c>
      <c r="C8" s="357" t="s">
        <v>653</v>
      </c>
      <c r="D8" s="354" t="s">
        <v>513</v>
      </c>
      <c r="E8" s="354" t="s">
        <v>16</v>
      </c>
      <c r="F8" s="354" t="s">
        <v>654</v>
      </c>
      <c r="G8" s="354" t="s">
        <v>655</v>
      </c>
      <c r="H8" s="354" t="s">
        <v>656</v>
      </c>
      <c r="I8" s="393">
        <v>13.96</v>
      </c>
      <c r="J8" s="354">
        <v>46</v>
      </c>
      <c r="K8" s="358" t="s">
        <v>262</v>
      </c>
    </row>
    <row r="9" spans="1:11" ht="24" customHeight="1">
      <c r="A9" s="353" t="s">
        <v>143</v>
      </c>
      <c r="B9" s="354" t="s">
        <v>245</v>
      </c>
      <c r="C9" s="357" t="s">
        <v>25</v>
      </c>
      <c r="D9" s="354" t="s">
        <v>513</v>
      </c>
      <c r="E9" s="354" t="s">
        <v>16</v>
      </c>
      <c r="F9" s="354" t="s">
        <v>657</v>
      </c>
      <c r="G9" s="354" t="s">
        <v>658</v>
      </c>
      <c r="H9" s="354" t="s">
        <v>659</v>
      </c>
      <c r="I9" s="393">
        <v>10.88</v>
      </c>
      <c r="J9" s="354">
        <v>56.88</v>
      </c>
      <c r="K9" s="358" t="s">
        <v>262</v>
      </c>
    </row>
    <row r="10" spans="1:11" ht="26.1" customHeight="1">
      <c r="A10" s="353" t="s">
        <v>30</v>
      </c>
      <c r="B10" s="354" t="s">
        <v>245</v>
      </c>
      <c r="C10" s="357" t="s">
        <v>31</v>
      </c>
      <c r="D10" s="354" t="s">
        <v>513</v>
      </c>
      <c r="E10" s="354" t="s">
        <v>16</v>
      </c>
      <c r="F10" s="354" t="s">
        <v>654</v>
      </c>
      <c r="G10" s="354" t="s">
        <v>660</v>
      </c>
      <c r="H10" s="354" t="s">
        <v>661</v>
      </c>
      <c r="I10" s="393">
        <v>7.66</v>
      </c>
      <c r="J10" s="354">
        <v>64.540000000000006</v>
      </c>
      <c r="K10" s="358" t="s">
        <v>262</v>
      </c>
    </row>
    <row r="11" spans="1:11" ht="24" customHeight="1">
      <c r="A11" s="353" t="s">
        <v>45</v>
      </c>
      <c r="B11" s="354" t="s">
        <v>245</v>
      </c>
      <c r="C11" s="357" t="s">
        <v>46</v>
      </c>
      <c r="D11" s="354" t="s">
        <v>513</v>
      </c>
      <c r="E11" s="354" t="s">
        <v>16</v>
      </c>
      <c r="F11" s="354" t="s">
        <v>662</v>
      </c>
      <c r="G11" s="354" t="s">
        <v>663</v>
      </c>
      <c r="H11" s="354" t="s">
        <v>664</v>
      </c>
      <c r="I11" s="393">
        <v>7.41</v>
      </c>
      <c r="J11" s="354">
        <v>71.95</v>
      </c>
      <c r="K11" s="358" t="s">
        <v>262</v>
      </c>
    </row>
    <row r="12" spans="1:11" ht="26.1" customHeight="1">
      <c r="A12" s="353" t="s">
        <v>199</v>
      </c>
      <c r="B12" s="354" t="s">
        <v>254</v>
      </c>
      <c r="C12" s="357" t="s">
        <v>346</v>
      </c>
      <c r="D12" s="354" t="s">
        <v>513</v>
      </c>
      <c r="E12" s="354" t="s">
        <v>16</v>
      </c>
      <c r="F12" s="354" t="s">
        <v>665</v>
      </c>
      <c r="G12" s="354" t="s">
        <v>666</v>
      </c>
      <c r="H12" s="354" t="s">
        <v>667</v>
      </c>
      <c r="I12" s="393">
        <v>7.24</v>
      </c>
      <c r="J12" s="354">
        <v>79.180000000000007</v>
      </c>
      <c r="K12" s="358" t="s">
        <v>262</v>
      </c>
    </row>
    <row r="13" spans="1:11" ht="26.1" customHeight="1">
      <c r="A13" s="353" t="s">
        <v>18</v>
      </c>
      <c r="B13" s="354" t="s">
        <v>245</v>
      </c>
      <c r="C13" s="357" t="s">
        <v>19</v>
      </c>
      <c r="D13" s="354" t="s">
        <v>513</v>
      </c>
      <c r="E13" s="354" t="s">
        <v>16</v>
      </c>
      <c r="F13" s="354" t="s">
        <v>668</v>
      </c>
      <c r="G13" s="354" t="s">
        <v>669</v>
      </c>
      <c r="H13" s="354" t="s">
        <v>670</v>
      </c>
      <c r="I13" s="393">
        <v>6.06</v>
      </c>
      <c r="J13" s="354">
        <v>85.25</v>
      </c>
      <c r="K13" s="358" t="s">
        <v>262</v>
      </c>
    </row>
    <row r="14" spans="1:11" ht="26.1" customHeight="1">
      <c r="A14" s="353" t="s">
        <v>127</v>
      </c>
      <c r="B14" s="354" t="s">
        <v>254</v>
      </c>
      <c r="C14" s="357" t="s">
        <v>671</v>
      </c>
      <c r="D14" s="354" t="s">
        <v>513</v>
      </c>
      <c r="E14" s="354" t="s">
        <v>16</v>
      </c>
      <c r="F14" s="354" t="s">
        <v>672</v>
      </c>
      <c r="G14" s="354" t="s">
        <v>673</v>
      </c>
      <c r="H14" s="354" t="s">
        <v>674</v>
      </c>
      <c r="I14" s="393">
        <v>5.91</v>
      </c>
      <c r="J14" s="354">
        <v>91.16</v>
      </c>
      <c r="K14" s="358" t="s">
        <v>262</v>
      </c>
    </row>
    <row r="15" spans="1:11" ht="39" customHeight="1">
      <c r="A15" s="353" t="s">
        <v>192</v>
      </c>
      <c r="B15" s="354" t="s">
        <v>254</v>
      </c>
      <c r="C15" s="357" t="s">
        <v>40</v>
      </c>
      <c r="D15" s="354" t="s">
        <v>513</v>
      </c>
      <c r="E15" s="354" t="s">
        <v>190</v>
      </c>
      <c r="F15" s="354" t="s">
        <v>675</v>
      </c>
      <c r="G15" s="354" t="s">
        <v>676</v>
      </c>
      <c r="H15" s="354" t="s">
        <v>677</v>
      </c>
      <c r="I15" s="393">
        <v>3.21</v>
      </c>
      <c r="J15" s="354">
        <v>94.37</v>
      </c>
      <c r="K15" s="358" t="s">
        <v>262</v>
      </c>
    </row>
    <row r="16" spans="1:11" ht="26.1" customHeight="1">
      <c r="A16" s="353" t="s">
        <v>222</v>
      </c>
      <c r="B16" s="354" t="s">
        <v>254</v>
      </c>
      <c r="C16" s="357" t="s">
        <v>63</v>
      </c>
      <c r="D16" s="354" t="s">
        <v>513</v>
      </c>
      <c r="E16" s="354" t="s">
        <v>86</v>
      </c>
      <c r="F16" s="354" t="s">
        <v>678</v>
      </c>
      <c r="G16" s="354" t="s">
        <v>679</v>
      </c>
      <c r="H16" s="354" t="s">
        <v>680</v>
      </c>
      <c r="I16" s="393">
        <v>2.42</v>
      </c>
      <c r="J16" s="354">
        <v>96.79</v>
      </c>
      <c r="K16" s="358" t="s">
        <v>262</v>
      </c>
    </row>
    <row r="17" spans="1:13" ht="24" customHeight="1">
      <c r="A17" s="353" t="s">
        <v>27</v>
      </c>
      <c r="B17" s="354" t="s">
        <v>245</v>
      </c>
      <c r="C17" s="357" t="s">
        <v>28</v>
      </c>
      <c r="D17" s="354" t="s">
        <v>513</v>
      </c>
      <c r="E17" s="354" t="s">
        <v>16</v>
      </c>
      <c r="F17" s="354" t="s">
        <v>681</v>
      </c>
      <c r="G17" s="354" t="s">
        <v>682</v>
      </c>
      <c r="H17" s="354" t="s">
        <v>683</v>
      </c>
      <c r="I17" s="393">
        <v>1.97</v>
      </c>
      <c r="J17" s="354">
        <v>98.76</v>
      </c>
      <c r="K17" s="358" t="s">
        <v>262</v>
      </c>
    </row>
    <row r="18" spans="1:13" ht="26.1" customHeight="1">
      <c r="A18" s="353" t="s">
        <v>42</v>
      </c>
      <c r="B18" s="354" t="s">
        <v>245</v>
      </c>
      <c r="C18" s="357" t="s">
        <v>43</v>
      </c>
      <c r="D18" s="354" t="s">
        <v>513</v>
      </c>
      <c r="E18" s="354" t="s">
        <v>16</v>
      </c>
      <c r="F18" s="354" t="s">
        <v>684</v>
      </c>
      <c r="G18" s="354" t="s">
        <v>685</v>
      </c>
      <c r="H18" s="354" t="s">
        <v>686</v>
      </c>
      <c r="I18" s="393">
        <v>0.78</v>
      </c>
      <c r="J18" s="354">
        <v>99.54</v>
      </c>
      <c r="K18" s="358" t="s">
        <v>262</v>
      </c>
    </row>
    <row r="19" spans="1:13" ht="39" customHeight="1">
      <c r="A19" s="355" t="s">
        <v>213</v>
      </c>
      <c r="B19" s="356" t="s">
        <v>254</v>
      </c>
      <c r="C19" s="359" t="s">
        <v>60</v>
      </c>
      <c r="D19" s="356" t="s">
        <v>513</v>
      </c>
      <c r="E19" s="356" t="s">
        <v>282</v>
      </c>
      <c r="F19" s="356" t="s">
        <v>687</v>
      </c>
      <c r="G19" s="356" t="s">
        <v>688</v>
      </c>
      <c r="H19" s="356" t="s">
        <v>689</v>
      </c>
      <c r="I19" s="393">
        <v>0.46</v>
      </c>
      <c r="J19" s="354">
        <v>100</v>
      </c>
      <c r="K19" s="358" t="s">
        <v>262</v>
      </c>
    </row>
    <row r="20" spans="1:13" ht="26.1" customHeight="1">
      <c r="A20" s="342" t="s">
        <v>262</v>
      </c>
      <c r="B20" s="343" t="s">
        <v>262</v>
      </c>
      <c r="C20" s="360" t="s">
        <v>262</v>
      </c>
      <c r="D20" s="360" t="s">
        <v>262</v>
      </c>
      <c r="E20" s="360" t="s">
        <v>262</v>
      </c>
      <c r="F20" s="360" t="s">
        <v>262</v>
      </c>
      <c r="G20" s="360" t="s">
        <v>262</v>
      </c>
      <c r="H20" s="360" t="s">
        <v>262</v>
      </c>
      <c r="I20" s="360" t="s">
        <v>262</v>
      </c>
      <c r="J20" s="360" t="s">
        <v>262</v>
      </c>
      <c r="K20" s="361" t="s">
        <v>262</v>
      </c>
    </row>
    <row r="21" spans="1:13" ht="24" customHeight="1">
      <c r="A21" s="524" t="s">
        <v>449</v>
      </c>
      <c r="B21" s="525"/>
      <c r="C21" s="525"/>
      <c r="D21" s="525"/>
      <c r="E21" s="525"/>
      <c r="F21" s="525"/>
      <c r="G21" s="525"/>
      <c r="H21" s="525"/>
      <c r="I21" s="525"/>
      <c r="J21" s="525"/>
      <c r="K21" s="526"/>
    </row>
    <row r="22" spans="1:13">
      <c r="A22" s="527" t="s">
        <v>236</v>
      </c>
      <c r="B22" s="529" t="s">
        <v>237</v>
      </c>
      <c r="C22" s="529" t="s">
        <v>238</v>
      </c>
      <c r="D22" s="529" t="s">
        <v>450</v>
      </c>
      <c r="E22" s="529" t="s">
        <v>239</v>
      </c>
      <c r="F22" s="529" t="s">
        <v>274</v>
      </c>
      <c r="G22" s="529" t="s">
        <v>690</v>
      </c>
      <c r="H22" s="529" t="s">
        <v>242</v>
      </c>
      <c r="I22" s="529" t="s">
        <v>452</v>
      </c>
      <c r="J22" s="529" t="s">
        <v>453</v>
      </c>
      <c r="K22" s="531" t="s">
        <v>454</v>
      </c>
    </row>
    <row r="23" spans="1:13" ht="27.75" customHeight="1">
      <c r="A23" s="528"/>
      <c r="B23" s="530"/>
      <c r="C23" s="530"/>
      <c r="D23" s="530"/>
      <c r="E23" s="530"/>
      <c r="F23" s="530"/>
      <c r="G23" s="530"/>
      <c r="H23" s="530"/>
      <c r="I23" s="530"/>
      <c r="J23" s="530"/>
      <c r="K23" s="532"/>
    </row>
    <row r="24" spans="1:13" ht="20.100000000000001" customHeight="1">
      <c r="A24" s="366">
        <v>2707</v>
      </c>
      <c r="B24" s="367" t="s">
        <v>247</v>
      </c>
      <c r="C24" s="362" t="s">
        <v>455</v>
      </c>
      <c r="D24" s="367" t="s">
        <v>265</v>
      </c>
      <c r="E24" s="367" t="s">
        <v>249</v>
      </c>
      <c r="F24" s="367" t="s">
        <v>691</v>
      </c>
      <c r="G24" s="367" t="s">
        <v>692</v>
      </c>
      <c r="H24" s="367" t="s">
        <v>693</v>
      </c>
      <c r="I24" s="397">
        <f>H24/J$61</f>
        <v>0.18104954897585882</v>
      </c>
      <c r="J24" s="367" t="s">
        <v>694</v>
      </c>
      <c r="K24" s="397">
        <v>0.18104954897585882</v>
      </c>
      <c r="L24" s="551"/>
      <c r="M24" s="551"/>
    </row>
    <row r="25" spans="1:13" ht="27" customHeight="1">
      <c r="A25" s="366" t="s">
        <v>695</v>
      </c>
      <c r="B25" s="367" t="s">
        <v>245</v>
      </c>
      <c r="C25" s="362" t="s">
        <v>170</v>
      </c>
      <c r="D25" s="367" t="s">
        <v>265</v>
      </c>
      <c r="E25" s="367" t="s">
        <v>16</v>
      </c>
      <c r="F25" s="367">
        <v>10923</v>
      </c>
      <c r="G25" s="396">
        <v>9.7100000000000009</v>
      </c>
      <c r="H25" s="396">
        <f>G25*F25</f>
        <v>106062.33000000002</v>
      </c>
      <c r="I25" s="397">
        <f t="shared" ref="I25:I29" si="0">H25/J$61</f>
        <v>0.15271937394783655</v>
      </c>
      <c r="J25" s="396">
        <f>J24+H25</f>
        <v>231799.73</v>
      </c>
      <c r="K25" s="404">
        <f>K24+I25</f>
        <v>0.33376892292369537</v>
      </c>
      <c r="L25" s="551"/>
      <c r="M25" s="551"/>
    </row>
    <row r="26" spans="1:13" ht="24" customHeight="1">
      <c r="A26" s="366">
        <v>2358</v>
      </c>
      <c r="B26" s="367" t="s">
        <v>247</v>
      </c>
      <c r="C26" s="362" t="s">
        <v>456</v>
      </c>
      <c r="D26" s="367" t="s">
        <v>265</v>
      </c>
      <c r="E26" s="367" t="s">
        <v>249</v>
      </c>
      <c r="F26" s="367" t="s">
        <v>696</v>
      </c>
      <c r="G26" s="367" t="s">
        <v>697</v>
      </c>
      <c r="H26" s="367" t="s">
        <v>698</v>
      </c>
      <c r="I26" s="397">
        <f t="shared" si="0"/>
        <v>0.1366842783494949</v>
      </c>
      <c r="J26" s="396">
        <f>J25+H26</f>
        <v>326725.82</v>
      </c>
      <c r="K26" s="404">
        <f t="shared" ref="K26:K29" si="1">K25+I26</f>
        <v>0.47045320127319024</v>
      </c>
    </row>
    <row r="27" spans="1:13" ht="24" customHeight="1">
      <c r="A27" s="366" t="s">
        <v>458</v>
      </c>
      <c r="B27" s="367" t="s">
        <v>254</v>
      </c>
      <c r="C27" s="362" t="s">
        <v>699</v>
      </c>
      <c r="D27" s="367" t="s">
        <v>265</v>
      </c>
      <c r="E27" s="367" t="s">
        <v>249</v>
      </c>
      <c r="F27" s="367" t="s">
        <v>700</v>
      </c>
      <c r="G27" s="367" t="s">
        <v>701</v>
      </c>
      <c r="H27" s="367" t="s">
        <v>702</v>
      </c>
      <c r="I27" s="397">
        <f t="shared" si="0"/>
        <v>0.13225437627651823</v>
      </c>
      <c r="J27" s="396">
        <f t="shared" ref="J27:J61" si="2">J26+H27</f>
        <v>418575.38</v>
      </c>
      <c r="K27" s="404">
        <f t="shared" si="1"/>
        <v>0.6027075775497085</v>
      </c>
    </row>
    <row r="28" spans="1:13" ht="24" customHeight="1">
      <c r="A28" s="366" t="s">
        <v>703</v>
      </c>
      <c r="B28" s="367" t="s">
        <v>254</v>
      </c>
      <c r="C28" s="362" t="s">
        <v>582</v>
      </c>
      <c r="D28" s="367" t="s">
        <v>265</v>
      </c>
      <c r="E28" s="367" t="s">
        <v>249</v>
      </c>
      <c r="F28" s="367" t="s">
        <v>704</v>
      </c>
      <c r="G28" s="367" t="s">
        <v>705</v>
      </c>
      <c r="H28" s="367" t="s">
        <v>706</v>
      </c>
      <c r="I28" s="397">
        <f t="shared" si="0"/>
        <v>0.11910459974572767</v>
      </c>
      <c r="J28" s="396">
        <f t="shared" si="2"/>
        <v>501292.53</v>
      </c>
      <c r="K28" s="404">
        <f t="shared" si="1"/>
        <v>0.72181217729543612</v>
      </c>
    </row>
    <row r="29" spans="1:13" ht="24" customHeight="1">
      <c r="A29" s="366">
        <v>33952</v>
      </c>
      <c r="B29" s="367" t="s">
        <v>247</v>
      </c>
      <c r="C29" s="362" t="s">
        <v>457</v>
      </c>
      <c r="D29" s="367" t="s">
        <v>265</v>
      </c>
      <c r="E29" s="367" t="s">
        <v>249</v>
      </c>
      <c r="F29" s="367" t="s">
        <v>707</v>
      </c>
      <c r="G29" s="367" t="s">
        <v>708</v>
      </c>
      <c r="H29" s="367" t="s">
        <v>709</v>
      </c>
      <c r="I29" s="397">
        <f t="shared" si="0"/>
        <v>5.5232471117543307E-2</v>
      </c>
      <c r="J29" s="396">
        <f t="shared" si="2"/>
        <v>539651.02</v>
      </c>
      <c r="K29" s="404">
        <f t="shared" si="1"/>
        <v>0.77704464841297938</v>
      </c>
    </row>
    <row r="30" spans="1:13" ht="26.1" customHeight="1">
      <c r="A30" s="368">
        <v>532</v>
      </c>
      <c r="B30" s="369" t="s">
        <v>247</v>
      </c>
      <c r="C30" s="363" t="s">
        <v>710</v>
      </c>
      <c r="D30" s="369" t="s">
        <v>265</v>
      </c>
      <c r="E30" s="369" t="s">
        <v>249</v>
      </c>
      <c r="F30" s="369" t="s">
        <v>711</v>
      </c>
      <c r="G30" s="369" t="s">
        <v>712</v>
      </c>
      <c r="H30" s="369" t="s">
        <v>713</v>
      </c>
      <c r="I30" s="398">
        <f>H30/J$61</f>
        <v>5.2776430069389604E-2</v>
      </c>
      <c r="J30" s="401">
        <f t="shared" si="2"/>
        <v>576303.81000000006</v>
      </c>
      <c r="K30" s="405">
        <f>K29+I30</f>
        <v>0.82982107848236897</v>
      </c>
    </row>
    <row r="31" spans="1:13" ht="24" customHeight="1">
      <c r="A31" s="368">
        <v>33939</v>
      </c>
      <c r="B31" s="369" t="s">
        <v>247</v>
      </c>
      <c r="C31" s="363" t="s">
        <v>714</v>
      </c>
      <c r="D31" s="369" t="s">
        <v>265</v>
      </c>
      <c r="E31" s="369" t="s">
        <v>249</v>
      </c>
      <c r="F31" s="369" t="s">
        <v>715</v>
      </c>
      <c r="G31" s="369" t="s">
        <v>716</v>
      </c>
      <c r="H31" s="369" t="s">
        <v>717</v>
      </c>
      <c r="I31" s="398">
        <f t="shared" ref="I31:I34" si="3">H31/J$61</f>
        <v>3.4900577998309985E-2</v>
      </c>
      <c r="J31" s="401">
        <f t="shared" si="2"/>
        <v>600541.97000000009</v>
      </c>
      <c r="K31" s="405">
        <f t="shared" ref="K31:K34" si="4">K30+I31</f>
        <v>0.864721656480679</v>
      </c>
    </row>
    <row r="32" spans="1:13" ht="39" customHeight="1">
      <c r="A32" s="368">
        <v>40945</v>
      </c>
      <c r="B32" s="369" t="s">
        <v>247</v>
      </c>
      <c r="C32" s="363" t="s">
        <v>539</v>
      </c>
      <c r="D32" s="369" t="s">
        <v>265</v>
      </c>
      <c r="E32" s="369" t="s">
        <v>249</v>
      </c>
      <c r="F32" s="369" t="s">
        <v>718</v>
      </c>
      <c r="G32" s="369" t="s">
        <v>719</v>
      </c>
      <c r="H32" s="369" t="s">
        <v>720</v>
      </c>
      <c r="I32" s="398">
        <f t="shared" si="3"/>
        <v>2.8680316026837762E-2</v>
      </c>
      <c r="J32" s="401">
        <f t="shared" si="2"/>
        <v>620460.21000000008</v>
      </c>
      <c r="K32" s="405">
        <f t="shared" si="4"/>
        <v>0.89340197250751674</v>
      </c>
    </row>
    <row r="33" spans="1:11" ht="45" customHeight="1">
      <c r="A33" s="368" t="s">
        <v>721</v>
      </c>
      <c r="B33" s="369" t="s">
        <v>254</v>
      </c>
      <c r="C33" s="363" t="s">
        <v>326</v>
      </c>
      <c r="D33" s="369" t="s">
        <v>271</v>
      </c>
      <c r="E33" s="369" t="s">
        <v>86</v>
      </c>
      <c r="F33" s="369" t="s">
        <v>722</v>
      </c>
      <c r="G33" s="369" t="s">
        <v>679</v>
      </c>
      <c r="H33" s="369" t="s">
        <v>723</v>
      </c>
      <c r="I33" s="398">
        <f t="shared" si="3"/>
        <v>2.4105027036682155E-2</v>
      </c>
      <c r="J33" s="401">
        <f t="shared" si="2"/>
        <v>637200.95000000007</v>
      </c>
      <c r="K33" s="405">
        <f t="shared" si="4"/>
        <v>0.9175069995441989</v>
      </c>
    </row>
    <row r="34" spans="1:11" ht="24" customHeight="1">
      <c r="A34" s="368" t="s">
        <v>724</v>
      </c>
      <c r="B34" s="369" t="s">
        <v>254</v>
      </c>
      <c r="C34" s="363" t="s">
        <v>725</v>
      </c>
      <c r="D34" s="369" t="s">
        <v>265</v>
      </c>
      <c r="E34" s="369" t="s">
        <v>249</v>
      </c>
      <c r="F34" s="369" t="s">
        <v>726</v>
      </c>
      <c r="G34" s="369" t="s">
        <v>727</v>
      </c>
      <c r="H34" s="369" t="s">
        <v>728</v>
      </c>
      <c r="I34" s="398">
        <f t="shared" si="3"/>
        <v>2.3144497129663114E-2</v>
      </c>
      <c r="J34" s="401">
        <f t="shared" si="2"/>
        <v>653274.6100000001</v>
      </c>
      <c r="K34" s="405">
        <f t="shared" si="4"/>
        <v>0.94065149667386205</v>
      </c>
    </row>
    <row r="35" spans="1:11" ht="26.1" customHeight="1">
      <c r="A35" s="370">
        <v>33953</v>
      </c>
      <c r="B35" s="371" t="s">
        <v>247</v>
      </c>
      <c r="C35" s="364" t="s">
        <v>729</v>
      </c>
      <c r="D35" s="371" t="s">
        <v>265</v>
      </c>
      <c r="E35" s="371" t="s">
        <v>249</v>
      </c>
      <c r="F35" s="371" t="s">
        <v>730</v>
      </c>
      <c r="G35" s="371" t="s">
        <v>731</v>
      </c>
      <c r="H35" s="371" t="s">
        <v>732</v>
      </c>
      <c r="I35" s="399">
        <f>H35/J$61</f>
        <v>1.4199177196730873E-2</v>
      </c>
      <c r="J35" s="402">
        <f t="shared" si="2"/>
        <v>663135.82000000007</v>
      </c>
      <c r="K35" s="406">
        <f>K34+I35</f>
        <v>0.95485067387059297</v>
      </c>
    </row>
    <row r="36" spans="1:11" ht="26.1" customHeight="1">
      <c r="A36" s="370">
        <v>37372</v>
      </c>
      <c r="B36" s="371" t="s">
        <v>247</v>
      </c>
      <c r="C36" s="364" t="s">
        <v>461</v>
      </c>
      <c r="D36" s="371" t="s">
        <v>271</v>
      </c>
      <c r="E36" s="371" t="s">
        <v>249</v>
      </c>
      <c r="F36" s="371" t="s">
        <v>733</v>
      </c>
      <c r="G36" s="371" t="s">
        <v>685</v>
      </c>
      <c r="H36" s="371" t="s">
        <v>734</v>
      </c>
      <c r="I36" s="399">
        <f t="shared" ref="I36:I54" si="5">H36/J$61</f>
        <v>1.0609501208545848E-2</v>
      </c>
      <c r="J36" s="402">
        <f t="shared" si="2"/>
        <v>670504.03</v>
      </c>
      <c r="K36" s="406">
        <f t="shared" ref="K36:K57" si="6">K35+I36</f>
        <v>0.96546017507913884</v>
      </c>
    </row>
    <row r="37" spans="1:11" ht="24" customHeight="1">
      <c r="A37" s="370" t="s">
        <v>735</v>
      </c>
      <c r="B37" s="371" t="s">
        <v>254</v>
      </c>
      <c r="C37" s="364" t="s">
        <v>736</v>
      </c>
      <c r="D37" s="371" t="s">
        <v>265</v>
      </c>
      <c r="E37" s="371" t="s">
        <v>249</v>
      </c>
      <c r="F37" s="371" t="s">
        <v>737</v>
      </c>
      <c r="G37" s="371" t="s">
        <v>738</v>
      </c>
      <c r="H37" s="371" t="s">
        <v>739</v>
      </c>
      <c r="I37" s="399">
        <f t="shared" si="5"/>
        <v>9.2251649101900649E-3</v>
      </c>
      <c r="J37" s="402">
        <f t="shared" si="2"/>
        <v>676910.83000000007</v>
      </c>
      <c r="K37" s="406">
        <f t="shared" si="6"/>
        <v>0.97468533998932894</v>
      </c>
    </row>
    <row r="38" spans="1:11" ht="24" customHeight="1">
      <c r="A38" s="370" t="s">
        <v>740</v>
      </c>
      <c r="B38" s="371" t="s">
        <v>254</v>
      </c>
      <c r="C38" s="364" t="s">
        <v>741</v>
      </c>
      <c r="D38" s="371" t="s">
        <v>265</v>
      </c>
      <c r="E38" s="371" t="s">
        <v>249</v>
      </c>
      <c r="F38" s="371" t="s">
        <v>742</v>
      </c>
      <c r="G38" s="371" t="s">
        <v>743</v>
      </c>
      <c r="H38" s="371" t="s">
        <v>744</v>
      </c>
      <c r="I38" s="399">
        <f t="shared" si="5"/>
        <v>6.0054141759659741E-3</v>
      </c>
      <c r="J38" s="402">
        <f t="shared" si="2"/>
        <v>681081.54</v>
      </c>
      <c r="K38" s="406">
        <f t="shared" si="6"/>
        <v>0.98069075416529494</v>
      </c>
    </row>
    <row r="39" spans="1:11" ht="24" customHeight="1">
      <c r="A39" s="370">
        <v>43486</v>
      </c>
      <c r="B39" s="371" t="s">
        <v>247</v>
      </c>
      <c r="C39" s="364" t="s">
        <v>473</v>
      </c>
      <c r="D39" s="371" t="s">
        <v>271</v>
      </c>
      <c r="E39" s="371" t="s">
        <v>249</v>
      </c>
      <c r="F39" s="371" t="s">
        <v>745</v>
      </c>
      <c r="G39" s="371" t="s">
        <v>746</v>
      </c>
      <c r="H39" s="371" t="s">
        <v>747</v>
      </c>
      <c r="I39" s="399">
        <f t="shared" si="5"/>
        <v>2.9324038669147423E-3</v>
      </c>
      <c r="J39" s="402">
        <f t="shared" si="2"/>
        <v>683118.07000000007</v>
      </c>
      <c r="K39" s="406">
        <f t="shared" si="6"/>
        <v>0.98362315803220968</v>
      </c>
    </row>
    <row r="40" spans="1:11" ht="26.1" customHeight="1">
      <c r="A40" s="370">
        <v>43493</v>
      </c>
      <c r="B40" s="371" t="s">
        <v>247</v>
      </c>
      <c r="C40" s="364" t="s">
        <v>469</v>
      </c>
      <c r="D40" s="371" t="s">
        <v>271</v>
      </c>
      <c r="E40" s="371" t="s">
        <v>249</v>
      </c>
      <c r="F40" s="371" t="s">
        <v>748</v>
      </c>
      <c r="G40" s="371" t="s">
        <v>749</v>
      </c>
      <c r="H40" s="371" t="s">
        <v>750</v>
      </c>
      <c r="I40" s="399">
        <f t="shared" si="5"/>
        <v>2.8059084655661449E-3</v>
      </c>
      <c r="J40" s="402">
        <f t="shared" si="2"/>
        <v>685066.75000000012</v>
      </c>
      <c r="K40" s="406">
        <f t="shared" si="6"/>
        <v>0.98642906649777584</v>
      </c>
    </row>
    <row r="41" spans="1:11" ht="26.1" customHeight="1">
      <c r="A41" s="370" t="s">
        <v>751</v>
      </c>
      <c r="B41" s="371" t="s">
        <v>254</v>
      </c>
      <c r="C41" s="364" t="s">
        <v>589</v>
      </c>
      <c r="D41" s="371" t="s">
        <v>271</v>
      </c>
      <c r="E41" s="371" t="s">
        <v>306</v>
      </c>
      <c r="F41" s="371" t="s">
        <v>752</v>
      </c>
      <c r="G41" s="371" t="s">
        <v>753</v>
      </c>
      <c r="H41" s="371" t="s">
        <v>754</v>
      </c>
      <c r="I41" s="399">
        <f t="shared" si="5"/>
        <v>2.4827080354385832E-3</v>
      </c>
      <c r="J41" s="402">
        <f t="shared" si="2"/>
        <v>686790.97000000009</v>
      </c>
      <c r="K41" s="406">
        <f t="shared" si="6"/>
        <v>0.98891177453321444</v>
      </c>
    </row>
    <row r="42" spans="1:11" ht="24" customHeight="1">
      <c r="A42" s="370" t="s">
        <v>755</v>
      </c>
      <c r="B42" s="371" t="s">
        <v>254</v>
      </c>
      <c r="C42" s="364" t="s">
        <v>756</v>
      </c>
      <c r="D42" s="371" t="s">
        <v>271</v>
      </c>
      <c r="E42" s="371" t="s">
        <v>287</v>
      </c>
      <c r="F42" s="371" t="s">
        <v>757</v>
      </c>
      <c r="G42" s="371" t="s">
        <v>758</v>
      </c>
      <c r="H42" s="371" t="s">
        <v>759</v>
      </c>
      <c r="I42" s="399">
        <f t="shared" si="5"/>
        <v>2.286175794914165E-3</v>
      </c>
      <c r="J42" s="402">
        <f t="shared" si="2"/>
        <v>688378.70000000007</v>
      </c>
      <c r="K42" s="406">
        <f t="shared" si="6"/>
        <v>0.99119795032812863</v>
      </c>
    </row>
    <row r="43" spans="1:11" ht="24" customHeight="1">
      <c r="A43" s="370" t="s">
        <v>477</v>
      </c>
      <c r="B43" s="371" t="s">
        <v>254</v>
      </c>
      <c r="C43" s="364" t="s">
        <v>760</v>
      </c>
      <c r="D43" s="371" t="s">
        <v>271</v>
      </c>
      <c r="E43" s="371" t="s">
        <v>287</v>
      </c>
      <c r="F43" s="371" t="s">
        <v>761</v>
      </c>
      <c r="G43" s="371" t="s">
        <v>762</v>
      </c>
      <c r="H43" s="371" t="s">
        <v>763</v>
      </c>
      <c r="I43" s="399">
        <f t="shared" si="5"/>
        <v>1.6348216713620673E-3</v>
      </c>
      <c r="J43" s="402">
        <f t="shared" si="2"/>
        <v>689514.07000000007</v>
      </c>
      <c r="K43" s="406">
        <f t="shared" si="6"/>
        <v>0.99283277199949072</v>
      </c>
    </row>
    <row r="44" spans="1:11" ht="26.1" customHeight="1">
      <c r="A44" s="370" t="s">
        <v>764</v>
      </c>
      <c r="B44" s="371" t="s">
        <v>254</v>
      </c>
      <c r="C44" s="364" t="s">
        <v>765</v>
      </c>
      <c r="D44" s="371" t="s">
        <v>271</v>
      </c>
      <c r="E44" s="371" t="s">
        <v>306</v>
      </c>
      <c r="F44" s="371" t="s">
        <v>766</v>
      </c>
      <c r="G44" s="371" t="s">
        <v>767</v>
      </c>
      <c r="H44" s="371" t="s">
        <v>768</v>
      </c>
      <c r="I44" s="399">
        <f t="shared" si="5"/>
        <v>1.4510757616740244E-3</v>
      </c>
      <c r="J44" s="402">
        <f t="shared" si="2"/>
        <v>690521.83000000007</v>
      </c>
      <c r="K44" s="406">
        <f t="shared" si="6"/>
        <v>0.99428384776116474</v>
      </c>
    </row>
    <row r="45" spans="1:11" ht="26.1" customHeight="1">
      <c r="A45" s="370" t="s">
        <v>769</v>
      </c>
      <c r="B45" s="371" t="s">
        <v>254</v>
      </c>
      <c r="C45" s="364" t="s">
        <v>770</v>
      </c>
      <c r="D45" s="371" t="s">
        <v>265</v>
      </c>
      <c r="E45" s="371" t="s">
        <v>249</v>
      </c>
      <c r="F45" s="371" t="s">
        <v>771</v>
      </c>
      <c r="G45" s="371" t="s">
        <v>772</v>
      </c>
      <c r="H45" s="371" t="s">
        <v>773</v>
      </c>
      <c r="I45" s="399">
        <f t="shared" si="5"/>
        <v>1.0998548362676499E-3</v>
      </c>
      <c r="J45" s="402">
        <f t="shared" si="2"/>
        <v>691285.67</v>
      </c>
      <c r="K45" s="406">
        <f t="shared" si="6"/>
        <v>0.99538370259743236</v>
      </c>
    </row>
    <row r="46" spans="1:11" ht="24" customHeight="1">
      <c r="A46" s="370" t="s">
        <v>774</v>
      </c>
      <c r="B46" s="371" t="s">
        <v>254</v>
      </c>
      <c r="C46" s="364" t="s">
        <v>775</v>
      </c>
      <c r="D46" s="371" t="s">
        <v>265</v>
      </c>
      <c r="E46" s="371" t="s">
        <v>249</v>
      </c>
      <c r="F46" s="371" t="s">
        <v>776</v>
      </c>
      <c r="G46" s="371" t="s">
        <v>777</v>
      </c>
      <c r="H46" s="371" t="s">
        <v>778</v>
      </c>
      <c r="I46" s="399">
        <f t="shared" si="5"/>
        <v>9.3357493930992547E-4</v>
      </c>
      <c r="J46" s="402">
        <f t="shared" si="2"/>
        <v>691934.03</v>
      </c>
      <c r="K46" s="406">
        <f t="shared" si="6"/>
        <v>0.99631727753674226</v>
      </c>
    </row>
    <row r="47" spans="1:11" ht="24" customHeight="1">
      <c r="A47" s="370" t="s">
        <v>482</v>
      </c>
      <c r="B47" s="371" t="s">
        <v>254</v>
      </c>
      <c r="C47" s="364" t="s">
        <v>483</v>
      </c>
      <c r="D47" s="371" t="s">
        <v>271</v>
      </c>
      <c r="E47" s="371" t="s">
        <v>287</v>
      </c>
      <c r="F47" s="371" t="s">
        <v>761</v>
      </c>
      <c r="G47" s="371" t="s">
        <v>779</v>
      </c>
      <c r="H47" s="371" t="s">
        <v>780</v>
      </c>
      <c r="I47" s="399">
        <f t="shared" si="5"/>
        <v>9.0944217975838873E-4</v>
      </c>
      <c r="J47" s="402">
        <f t="shared" si="2"/>
        <v>692565.63</v>
      </c>
      <c r="K47" s="406">
        <f t="shared" si="6"/>
        <v>0.99722671971650068</v>
      </c>
    </row>
    <row r="48" spans="1:11" ht="26.1" customHeight="1">
      <c r="A48" s="370" t="s">
        <v>781</v>
      </c>
      <c r="B48" s="371" t="s">
        <v>254</v>
      </c>
      <c r="C48" s="364" t="s">
        <v>596</v>
      </c>
      <c r="D48" s="371" t="s">
        <v>271</v>
      </c>
      <c r="E48" s="371" t="s">
        <v>306</v>
      </c>
      <c r="F48" s="371" t="s">
        <v>752</v>
      </c>
      <c r="G48" s="371" t="s">
        <v>782</v>
      </c>
      <c r="H48" s="371" t="s">
        <v>783</v>
      </c>
      <c r="I48" s="399">
        <f t="shared" si="5"/>
        <v>6.2439915584298238E-4</v>
      </c>
      <c r="J48" s="402">
        <f t="shared" si="2"/>
        <v>692999.27</v>
      </c>
      <c r="K48" s="406">
        <f t="shared" si="6"/>
        <v>0.99785111887234368</v>
      </c>
    </row>
    <row r="49" spans="1:11" ht="26.1" customHeight="1">
      <c r="A49" s="370" t="s">
        <v>784</v>
      </c>
      <c r="B49" s="371" t="s">
        <v>254</v>
      </c>
      <c r="C49" s="364" t="s">
        <v>299</v>
      </c>
      <c r="D49" s="371" t="s">
        <v>271</v>
      </c>
      <c r="E49" s="371" t="s">
        <v>282</v>
      </c>
      <c r="F49" s="371" t="s">
        <v>785</v>
      </c>
      <c r="G49" s="371" t="s">
        <v>786</v>
      </c>
      <c r="H49" s="371" t="s">
        <v>787</v>
      </c>
      <c r="I49" s="399">
        <f t="shared" si="5"/>
        <v>5.5035938877018894E-4</v>
      </c>
      <c r="J49" s="402">
        <f t="shared" si="2"/>
        <v>693381.49</v>
      </c>
      <c r="K49" s="406">
        <f t="shared" si="6"/>
        <v>0.99840147826111392</v>
      </c>
    </row>
    <row r="50" spans="1:11" ht="26.1" customHeight="1">
      <c r="A50" s="370" t="s">
        <v>788</v>
      </c>
      <c r="B50" s="371" t="s">
        <v>254</v>
      </c>
      <c r="C50" s="364" t="s">
        <v>295</v>
      </c>
      <c r="D50" s="371" t="s">
        <v>271</v>
      </c>
      <c r="E50" s="371" t="s">
        <v>282</v>
      </c>
      <c r="F50" s="371" t="s">
        <v>789</v>
      </c>
      <c r="G50" s="371" t="s">
        <v>790</v>
      </c>
      <c r="H50" s="371" t="s">
        <v>791</v>
      </c>
      <c r="I50" s="399">
        <f t="shared" si="5"/>
        <v>4.4842871760949175E-4</v>
      </c>
      <c r="J50" s="402">
        <f t="shared" si="2"/>
        <v>693692.92</v>
      </c>
      <c r="K50" s="406">
        <f t="shared" si="6"/>
        <v>0.99884990697872345</v>
      </c>
    </row>
    <row r="51" spans="1:11" ht="26.1" customHeight="1">
      <c r="A51" s="370" t="s">
        <v>792</v>
      </c>
      <c r="B51" s="371" t="s">
        <v>254</v>
      </c>
      <c r="C51" s="364" t="s">
        <v>602</v>
      </c>
      <c r="D51" s="371" t="s">
        <v>271</v>
      </c>
      <c r="E51" s="371" t="s">
        <v>306</v>
      </c>
      <c r="F51" s="371" t="s">
        <v>752</v>
      </c>
      <c r="G51" s="371" t="s">
        <v>793</v>
      </c>
      <c r="H51" s="371" t="s">
        <v>794</v>
      </c>
      <c r="I51" s="399">
        <f t="shared" si="5"/>
        <v>2.9732538900935671E-4</v>
      </c>
      <c r="J51" s="402">
        <f t="shared" si="2"/>
        <v>693899.41</v>
      </c>
      <c r="K51" s="406">
        <f t="shared" si="6"/>
        <v>0.99914723236773284</v>
      </c>
    </row>
    <row r="52" spans="1:11" ht="38.25" customHeight="1">
      <c r="A52" s="375">
        <v>43469</v>
      </c>
      <c r="B52" s="376" t="s">
        <v>247</v>
      </c>
      <c r="C52" s="380" t="s">
        <v>475</v>
      </c>
      <c r="D52" s="376" t="s">
        <v>271</v>
      </c>
      <c r="E52" s="376" t="s">
        <v>249</v>
      </c>
      <c r="F52" s="376" t="s">
        <v>748</v>
      </c>
      <c r="G52" s="376" t="s">
        <v>795</v>
      </c>
      <c r="H52" s="376" t="s">
        <v>796</v>
      </c>
      <c r="I52" s="399">
        <f t="shared" si="5"/>
        <v>2.6723143467599647E-4</v>
      </c>
      <c r="J52" s="402">
        <f t="shared" si="2"/>
        <v>694085</v>
      </c>
      <c r="K52" s="406">
        <f t="shared" si="6"/>
        <v>0.99941446380240884</v>
      </c>
    </row>
    <row r="53" spans="1:11" ht="23.25" customHeight="1">
      <c r="A53" s="370">
        <v>37373</v>
      </c>
      <c r="B53" s="371" t="s">
        <v>247</v>
      </c>
      <c r="C53" s="381" t="s">
        <v>480</v>
      </c>
      <c r="D53" s="371" t="s">
        <v>271</v>
      </c>
      <c r="E53" s="371" t="s">
        <v>249</v>
      </c>
      <c r="F53" s="371" t="s">
        <v>733</v>
      </c>
      <c r="G53" s="371" t="s">
        <v>797</v>
      </c>
      <c r="H53" s="371" t="s">
        <v>798</v>
      </c>
      <c r="I53" s="399">
        <f t="shared" si="5"/>
        <v>2.6690025718811741E-4</v>
      </c>
      <c r="J53" s="402">
        <f t="shared" si="2"/>
        <v>694270.36</v>
      </c>
      <c r="K53" s="406">
        <f t="shared" si="6"/>
        <v>0.99968136405959696</v>
      </c>
    </row>
    <row r="54" spans="1:11" ht="23.25">
      <c r="A54" s="370" t="s">
        <v>799</v>
      </c>
      <c r="B54" s="371" t="s">
        <v>254</v>
      </c>
      <c r="C54" s="381" t="s">
        <v>301</v>
      </c>
      <c r="D54" s="371" t="s">
        <v>271</v>
      </c>
      <c r="E54" s="371" t="s">
        <v>282</v>
      </c>
      <c r="F54" s="371" t="s">
        <v>742</v>
      </c>
      <c r="G54" s="371" t="s">
        <v>800</v>
      </c>
      <c r="H54" s="371" t="s">
        <v>801</v>
      </c>
      <c r="I54" s="399">
        <f t="shared" si="5"/>
        <v>1.2793530346981132E-4</v>
      </c>
      <c r="J54" s="402">
        <f t="shared" si="2"/>
        <v>694359.21</v>
      </c>
      <c r="K54" s="406">
        <f t="shared" si="6"/>
        <v>0.99980929936306673</v>
      </c>
    </row>
    <row r="55" spans="1:11">
      <c r="A55" s="370" t="s">
        <v>491</v>
      </c>
      <c r="B55" s="371" t="s">
        <v>254</v>
      </c>
      <c r="C55" s="381" t="s">
        <v>802</v>
      </c>
      <c r="D55" s="371" t="s">
        <v>271</v>
      </c>
      <c r="E55" s="371" t="s">
        <v>287</v>
      </c>
      <c r="F55" s="371" t="s">
        <v>761</v>
      </c>
      <c r="G55" s="371" t="s">
        <v>803</v>
      </c>
      <c r="H55" s="371" t="s">
        <v>804</v>
      </c>
      <c r="I55" s="399">
        <v>0</v>
      </c>
      <c r="J55" s="402">
        <f t="shared" si="2"/>
        <v>694392.1</v>
      </c>
      <c r="K55" s="406">
        <f t="shared" si="6"/>
        <v>0.99980929936306673</v>
      </c>
    </row>
    <row r="56" spans="1:11" ht="23.25">
      <c r="A56" s="370" t="s">
        <v>805</v>
      </c>
      <c r="B56" s="371" t="s">
        <v>254</v>
      </c>
      <c r="C56" s="381" t="s">
        <v>303</v>
      </c>
      <c r="D56" s="371" t="s">
        <v>271</v>
      </c>
      <c r="E56" s="371" t="s">
        <v>282</v>
      </c>
      <c r="F56" s="371" t="s">
        <v>806</v>
      </c>
      <c r="G56" s="371" t="s">
        <v>807</v>
      </c>
      <c r="H56" s="371" t="s">
        <v>808</v>
      </c>
      <c r="I56" s="399">
        <v>0</v>
      </c>
      <c r="J56" s="402">
        <f t="shared" si="2"/>
        <v>694418.37</v>
      </c>
      <c r="K56" s="406">
        <f t="shared" si="6"/>
        <v>0.99980929936306673</v>
      </c>
    </row>
    <row r="57" spans="1:11" ht="24.75" customHeight="1">
      <c r="A57" s="370">
        <v>43462</v>
      </c>
      <c r="B57" s="371" t="s">
        <v>247</v>
      </c>
      <c r="C57" s="381" t="s">
        <v>489</v>
      </c>
      <c r="D57" s="371" t="s">
        <v>271</v>
      </c>
      <c r="E57" s="371" t="s">
        <v>249</v>
      </c>
      <c r="F57" s="371" t="s">
        <v>745</v>
      </c>
      <c r="G57" s="371" t="s">
        <v>809</v>
      </c>
      <c r="H57" s="371" t="s">
        <v>810</v>
      </c>
      <c r="I57" s="399">
        <v>0</v>
      </c>
      <c r="J57" s="402">
        <f t="shared" si="2"/>
        <v>694441.51</v>
      </c>
      <c r="K57" s="406">
        <f t="shared" si="6"/>
        <v>0.99980929936306673</v>
      </c>
    </row>
    <row r="58" spans="1:11">
      <c r="A58" s="370" t="s">
        <v>811</v>
      </c>
      <c r="B58" s="371" t="s">
        <v>254</v>
      </c>
      <c r="C58" s="381" t="s">
        <v>608</v>
      </c>
      <c r="D58" s="371" t="s">
        <v>271</v>
      </c>
      <c r="E58" s="371" t="s">
        <v>306</v>
      </c>
      <c r="F58" s="371" t="s">
        <v>752</v>
      </c>
      <c r="G58" s="371" t="s">
        <v>812</v>
      </c>
      <c r="H58" s="371" t="s">
        <v>813</v>
      </c>
      <c r="I58" s="399">
        <v>0</v>
      </c>
      <c r="J58" s="402">
        <f t="shared" si="2"/>
        <v>694462.16</v>
      </c>
      <c r="K58" s="374" t="s">
        <v>633</v>
      </c>
    </row>
    <row r="59" spans="1:11">
      <c r="A59" s="370" t="s">
        <v>814</v>
      </c>
      <c r="B59" s="371" t="s">
        <v>254</v>
      </c>
      <c r="C59" s="381" t="s">
        <v>815</v>
      </c>
      <c r="D59" s="371" t="s">
        <v>271</v>
      </c>
      <c r="E59" s="371" t="s">
        <v>282</v>
      </c>
      <c r="F59" s="371" t="s">
        <v>816</v>
      </c>
      <c r="G59" s="371" t="s">
        <v>817</v>
      </c>
      <c r="H59" s="371" t="s">
        <v>818</v>
      </c>
      <c r="I59" s="399">
        <v>0</v>
      </c>
      <c r="J59" s="402">
        <f t="shared" si="2"/>
        <v>694476.24</v>
      </c>
      <c r="K59" s="374" t="s">
        <v>633</v>
      </c>
    </row>
    <row r="60" spans="1:11" ht="23.25">
      <c r="A60" s="370" t="s">
        <v>502</v>
      </c>
      <c r="B60" s="371" t="s">
        <v>254</v>
      </c>
      <c r="C60" s="381" t="s">
        <v>819</v>
      </c>
      <c r="D60" s="371" t="s">
        <v>271</v>
      </c>
      <c r="E60" s="371" t="s">
        <v>287</v>
      </c>
      <c r="F60" s="371" t="s">
        <v>761</v>
      </c>
      <c r="G60" s="371" t="s">
        <v>820</v>
      </c>
      <c r="H60" s="371" t="s">
        <v>821</v>
      </c>
      <c r="I60" s="399">
        <v>0</v>
      </c>
      <c r="J60" s="402">
        <f t="shared" si="2"/>
        <v>694486.54</v>
      </c>
      <c r="K60" s="374" t="s">
        <v>633</v>
      </c>
    </row>
    <row r="61" spans="1:11" ht="35.25">
      <c r="A61" s="377" t="s">
        <v>822</v>
      </c>
      <c r="B61" s="378" t="s">
        <v>254</v>
      </c>
      <c r="C61" s="382" t="s">
        <v>297</v>
      </c>
      <c r="D61" s="378" t="s">
        <v>271</v>
      </c>
      <c r="E61" s="378" t="s">
        <v>282</v>
      </c>
      <c r="F61" s="378" t="s">
        <v>823</v>
      </c>
      <c r="G61" s="378" t="s">
        <v>824</v>
      </c>
      <c r="H61" s="378" t="s">
        <v>825</v>
      </c>
      <c r="I61" s="400">
        <v>0</v>
      </c>
      <c r="J61" s="403">
        <f t="shared" si="2"/>
        <v>694491.65</v>
      </c>
      <c r="K61" s="379" t="s">
        <v>633</v>
      </c>
    </row>
  </sheetData>
  <mergeCells count="21">
    <mergeCell ref="I22:I23"/>
    <mergeCell ref="J22:J23"/>
    <mergeCell ref="K22:K23"/>
    <mergeCell ref="C2:C3"/>
    <mergeCell ref="D2:D3"/>
    <mergeCell ref="M24:M25"/>
    <mergeCell ref="L24:L25"/>
    <mergeCell ref="H1:K1"/>
    <mergeCell ref="E1:G1"/>
    <mergeCell ref="E2:G3"/>
    <mergeCell ref="H2:J3"/>
    <mergeCell ref="A4:J4"/>
    <mergeCell ref="A21:K21"/>
    <mergeCell ref="A22:A23"/>
    <mergeCell ref="B22:B23"/>
    <mergeCell ref="C22:C23"/>
    <mergeCell ref="D22:D23"/>
    <mergeCell ref="E22:E23"/>
    <mergeCell ref="F22:F23"/>
    <mergeCell ref="G22:G23"/>
    <mergeCell ref="H22:H23"/>
  </mergeCells>
  <pageMargins left="0.84236111111111101" right="0.34722222222222199" top="1.05277777777778" bottom="1.05277777777778" header="0.78749999999999998" footer="0.78749999999999998"/>
  <pageSetup paperSize="9" scale="40" firstPageNumber="0" fitToWidth="0" fitToHeight="0" orientation="portrait" horizontalDpi="300" verticalDpi="300"/>
  <headerFooter>
    <oddHeader>&amp;C&amp;"Times New Roman,Normal"&amp;12&amp;A</oddHeader>
    <oddFooter>&amp;C&amp;"Times New Roman,Normal"&amp;12Página &amp;P</odd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73"/>
  <sheetViews>
    <sheetView showGridLines="0" tabSelected="1" zoomScale="80" zoomScaleNormal="80" workbookViewId="0">
      <selection activeCell="C2" sqref="C2"/>
    </sheetView>
  </sheetViews>
  <sheetFormatPr defaultColWidth="8.625" defaultRowHeight="14.25"/>
  <cols>
    <col min="1" max="1" width="19.75" customWidth="1"/>
    <col min="2" max="2" width="10" customWidth="1"/>
    <col min="3" max="3" width="60" customWidth="1"/>
    <col min="4" max="4" width="30" customWidth="1"/>
    <col min="5" max="5" width="10" customWidth="1"/>
    <col min="6" max="6" width="13.375" customWidth="1"/>
    <col min="7" max="7" width="13.5" customWidth="1"/>
    <col min="8" max="8" width="12.875" customWidth="1"/>
    <col min="9" max="9" width="10" customWidth="1"/>
    <col min="10" max="12" width="15" customWidth="1"/>
  </cols>
  <sheetData>
    <row r="1" spans="1:11" ht="14.25" customHeight="1">
      <c r="A1" s="542" t="s">
        <v>262</v>
      </c>
      <c r="B1" s="337" t="s">
        <v>262</v>
      </c>
      <c r="C1" s="350" t="s">
        <v>228</v>
      </c>
      <c r="D1" s="349" t="s">
        <v>229</v>
      </c>
      <c r="E1" s="536" t="s">
        <v>826</v>
      </c>
      <c r="F1" s="536"/>
      <c r="G1" s="536"/>
      <c r="H1" s="538" t="s">
        <v>231</v>
      </c>
      <c r="I1" s="538"/>
      <c r="J1" s="539"/>
      <c r="K1" s="338" t="s">
        <v>262</v>
      </c>
    </row>
    <row r="2" spans="1:11" ht="54" customHeight="1">
      <c r="A2" s="543"/>
      <c r="B2" s="352" t="s">
        <v>262</v>
      </c>
      <c r="C2" s="351" t="s">
        <v>827</v>
      </c>
      <c r="D2" s="383" t="s">
        <v>569</v>
      </c>
      <c r="E2" s="521" t="s">
        <v>448</v>
      </c>
      <c r="F2" s="521"/>
      <c r="G2" s="521"/>
      <c r="H2" s="540" t="s">
        <v>234</v>
      </c>
      <c r="I2" s="540"/>
      <c r="J2" s="541"/>
      <c r="K2" s="340" t="s">
        <v>262</v>
      </c>
    </row>
    <row r="3" spans="1:11" ht="15">
      <c r="A3" s="522" t="s">
        <v>556</v>
      </c>
      <c r="B3" s="523"/>
      <c r="C3" s="523"/>
      <c r="D3" s="523"/>
      <c r="E3" s="523"/>
      <c r="F3" s="523"/>
      <c r="G3" s="523"/>
      <c r="H3" s="523"/>
      <c r="I3" s="523"/>
      <c r="J3" s="537"/>
      <c r="K3" s="340" t="s">
        <v>262</v>
      </c>
    </row>
    <row r="4" spans="1:11" ht="28.5">
      <c r="A4" s="365" t="s">
        <v>236</v>
      </c>
      <c r="B4" s="384" t="s">
        <v>237</v>
      </c>
      <c r="C4" s="384" t="s">
        <v>238</v>
      </c>
      <c r="D4" s="384" t="s">
        <v>450</v>
      </c>
      <c r="E4" s="384" t="s">
        <v>239</v>
      </c>
      <c r="F4" s="384" t="s">
        <v>240</v>
      </c>
      <c r="G4" s="384" t="s">
        <v>510</v>
      </c>
      <c r="H4" s="384" t="s">
        <v>242</v>
      </c>
      <c r="I4" s="384" t="s">
        <v>511</v>
      </c>
      <c r="J4" s="384" t="s">
        <v>512</v>
      </c>
      <c r="K4" s="340" t="s">
        <v>262</v>
      </c>
    </row>
    <row r="5" spans="1:11" ht="36" customHeight="1">
      <c r="A5" s="353" t="s">
        <v>88</v>
      </c>
      <c r="B5" s="354" t="s">
        <v>245</v>
      </c>
      <c r="C5" s="385" t="s">
        <v>341</v>
      </c>
      <c r="D5" s="354" t="s">
        <v>513</v>
      </c>
      <c r="E5" s="354" t="s">
        <v>76</v>
      </c>
      <c r="F5" s="354" t="s">
        <v>828</v>
      </c>
      <c r="G5" s="354" t="s">
        <v>829</v>
      </c>
      <c r="H5" s="354" t="s">
        <v>830</v>
      </c>
      <c r="I5" s="354" t="s">
        <v>831</v>
      </c>
      <c r="J5" s="354" t="s">
        <v>831</v>
      </c>
      <c r="K5" s="340" t="s">
        <v>262</v>
      </c>
    </row>
    <row r="6" spans="1:11">
      <c r="A6" s="353" t="s">
        <v>100</v>
      </c>
      <c r="B6" s="354" t="s">
        <v>245</v>
      </c>
      <c r="C6" s="385" t="s">
        <v>101</v>
      </c>
      <c r="D6" s="354" t="s">
        <v>513</v>
      </c>
      <c r="E6" s="354" t="s">
        <v>362</v>
      </c>
      <c r="F6" s="354" t="s">
        <v>687</v>
      </c>
      <c r="G6" s="354" t="s">
        <v>832</v>
      </c>
      <c r="H6" s="354" t="s">
        <v>833</v>
      </c>
      <c r="I6" s="354" t="s">
        <v>834</v>
      </c>
      <c r="J6" s="354" t="s">
        <v>835</v>
      </c>
      <c r="K6" s="340" t="s">
        <v>262</v>
      </c>
    </row>
    <row r="7" spans="1:11">
      <c r="A7" s="353" t="s">
        <v>369</v>
      </c>
      <c r="B7" s="354" t="s">
        <v>254</v>
      </c>
      <c r="C7" s="385" t="s">
        <v>338</v>
      </c>
      <c r="D7" s="354" t="s">
        <v>513</v>
      </c>
      <c r="E7" s="354" t="s">
        <v>16</v>
      </c>
      <c r="F7" s="354" t="s">
        <v>836</v>
      </c>
      <c r="G7" s="354" t="s">
        <v>837</v>
      </c>
      <c r="H7" s="354" t="s">
        <v>838</v>
      </c>
      <c r="I7" s="354" t="s">
        <v>839</v>
      </c>
      <c r="J7" s="354" t="s">
        <v>840</v>
      </c>
      <c r="K7" s="340" t="s">
        <v>262</v>
      </c>
    </row>
    <row r="8" spans="1:11" ht="23.25">
      <c r="A8" s="353" t="s">
        <v>78</v>
      </c>
      <c r="B8" s="354" t="s">
        <v>245</v>
      </c>
      <c r="C8" s="385" t="s">
        <v>331</v>
      </c>
      <c r="D8" s="354" t="s">
        <v>513</v>
      </c>
      <c r="E8" s="354" t="s">
        <v>76</v>
      </c>
      <c r="F8" s="354" t="s">
        <v>841</v>
      </c>
      <c r="G8" s="354" t="s">
        <v>842</v>
      </c>
      <c r="H8" s="354" t="s">
        <v>843</v>
      </c>
      <c r="I8" s="354" t="s">
        <v>844</v>
      </c>
      <c r="J8" s="354" t="s">
        <v>845</v>
      </c>
      <c r="K8" s="340" t="s">
        <v>262</v>
      </c>
    </row>
    <row r="9" spans="1:11">
      <c r="A9" s="353" t="s">
        <v>91</v>
      </c>
      <c r="B9" s="354" t="s">
        <v>245</v>
      </c>
      <c r="C9" s="385" t="s">
        <v>342</v>
      </c>
      <c r="D9" s="354" t="s">
        <v>513</v>
      </c>
      <c r="E9" s="354" t="s">
        <v>76</v>
      </c>
      <c r="F9" s="354" t="s">
        <v>828</v>
      </c>
      <c r="G9" s="354" t="s">
        <v>846</v>
      </c>
      <c r="H9" s="354" t="s">
        <v>847</v>
      </c>
      <c r="I9" s="354" t="s">
        <v>848</v>
      </c>
      <c r="J9" s="354" t="s">
        <v>849</v>
      </c>
      <c r="K9" s="340" t="s">
        <v>262</v>
      </c>
    </row>
    <row r="10" spans="1:11" ht="23.25">
      <c r="A10" s="353" t="s">
        <v>850</v>
      </c>
      <c r="B10" s="354" t="s">
        <v>245</v>
      </c>
      <c r="C10" s="385" t="s">
        <v>336</v>
      </c>
      <c r="D10" s="354" t="s">
        <v>513</v>
      </c>
      <c r="E10" s="354" t="s">
        <v>16</v>
      </c>
      <c r="F10" s="354" t="s">
        <v>851</v>
      </c>
      <c r="G10" s="354" t="s">
        <v>852</v>
      </c>
      <c r="H10" s="354" t="s">
        <v>853</v>
      </c>
      <c r="I10" s="354" t="s">
        <v>854</v>
      </c>
      <c r="J10" s="354" t="s">
        <v>855</v>
      </c>
      <c r="K10" s="340" t="s">
        <v>262</v>
      </c>
    </row>
    <row r="11" spans="1:11">
      <c r="A11" s="353" t="s">
        <v>84</v>
      </c>
      <c r="B11" s="354" t="s">
        <v>245</v>
      </c>
      <c r="C11" s="385" t="s">
        <v>339</v>
      </c>
      <c r="D11" s="354" t="s">
        <v>513</v>
      </c>
      <c r="E11" s="354" t="s">
        <v>76</v>
      </c>
      <c r="F11" s="354" t="s">
        <v>828</v>
      </c>
      <c r="G11" s="354" t="s">
        <v>856</v>
      </c>
      <c r="H11" s="354" t="s">
        <v>857</v>
      </c>
      <c r="I11" s="354" t="s">
        <v>858</v>
      </c>
      <c r="J11" s="354" t="s">
        <v>859</v>
      </c>
      <c r="K11" s="340" t="s">
        <v>262</v>
      </c>
    </row>
    <row r="12" spans="1:11" ht="23.25">
      <c r="A12" s="353" t="s">
        <v>860</v>
      </c>
      <c r="B12" s="354" t="s">
        <v>245</v>
      </c>
      <c r="C12" s="385" t="s">
        <v>344</v>
      </c>
      <c r="D12" s="354" t="s">
        <v>513</v>
      </c>
      <c r="E12" s="354" t="s">
        <v>362</v>
      </c>
      <c r="F12" s="354" t="s">
        <v>861</v>
      </c>
      <c r="G12" s="354" t="s">
        <v>862</v>
      </c>
      <c r="H12" s="354" t="s">
        <v>863</v>
      </c>
      <c r="I12" s="354" t="s">
        <v>864</v>
      </c>
      <c r="J12" s="354" t="s">
        <v>865</v>
      </c>
      <c r="K12" s="340" t="s">
        <v>262</v>
      </c>
    </row>
    <row r="13" spans="1:11">
      <c r="A13" s="353" t="s">
        <v>345</v>
      </c>
      <c r="B13" s="354" t="s">
        <v>254</v>
      </c>
      <c r="C13" s="385" t="s">
        <v>346</v>
      </c>
      <c r="D13" s="354" t="s">
        <v>513</v>
      </c>
      <c r="E13" s="354" t="s">
        <v>16</v>
      </c>
      <c r="F13" s="354" t="s">
        <v>866</v>
      </c>
      <c r="G13" s="354" t="s">
        <v>867</v>
      </c>
      <c r="H13" s="354" t="s">
        <v>868</v>
      </c>
      <c r="I13" s="354" t="s">
        <v>869</v>
      </c>
      <c r="J13" s="354" t="s">
        <v>870</v>
      </c>
      <c r="K13" s="340" t="s">
        <v>262</v>
      </c>
    </row>
    <row r="14" spans="1:11" ht="23.25">
      <c r="A14" s="353" t="s">
        <v>74</v>
      </c>
      <c r="B14" s="354" t="s">
        <v>245</v>
      </c>
      <c r="C14" s="385" t="s">
        <v>330</v>
      </c>
      <c r="D14" s="354" t="s">
        <v>513</v>
      </c>
      <c r="E14" s="354" t="s">
        <v>76</v>
      </c>
      <c r="F14" s="354" t="s">
        <v>871</v>
      </c>
      <c r="G14" s="354" t="s">
        <v>872</v>
      </c>
      <c r="H14" s="354" t="s">
        <v>873</v>
      </c>
      <c r="I14" s="354" t="s">
        <v>874</v>
      </c>
      <c r="J14" s="354" t="s">
        <v>875</v>
      </c>
      <c r="K14" s="340" t="s">
        <v>262</v>
      </c>
    </row>
    <row r="15" spans="1:11">
      <c r="A15" s="355" t="s">
        <v>350</v>
      </c>
      <c r="B15" s="356" t="s">
        <v>245</v>
      </c>
      <c r="C15" s="386" t="s">
        <v>346</v>
      </c>
      <c r="D15" s="356" t="s">
        <v>513</v>
      </c>
      <c r="E15" s="356" t="s">
        <v>362</v>
      </c>
      <c r="F15" s="356" t="s">
        <v>634</v>
      </c>
      <c r="G15" s="356" t="s">
        <v>876</v>
      </c>
      <c r="H15" s="356" t="s">
        <v>876</v>
      </c>
      <c r="I15" s="356" t="s">
        <v>877</v>
      </c>
      <c r="J15" s="356" t="s">
        <v>532</v>
      </c>
      <c r="K15" s="340" t="s">
        <v>262</v>
      </c>
    </row>
    <row r="16" spans="1:11">
      <c r="A16" s="342" t="s">
        <v>262</v>
      </c>
      <c r="B16" s="343" t="s">
        <v>262</v>
      </c>
      <c r="C16" s="387" t="s">
        <v>262</v>
      </c>
      <c r="D16" s="343" t="s">
        <v>262</v>
      </c>
      <c r="E16" s="343" t="s">
        <v>262</v>
      </c>
      <c r="F16" s="343" t="s">
        <v>262</v>
      </c>
      <c r="G16" s="343" t="s">
        <v>262</v>
      </c>
      <c r="H16" s="343" t="s">
        <v>262</v>
      </c>
      <c r="I16" s="343" t="s">
        <v>262</v>
      </c>
      <c r="J16" s="343" t="s">
        <v>262</v>
      </c>
      <c r="K16" s="338" t="s">
        <v>262</v>
      </c>
    </row>
    <row r="17" spans="1:13" ht="15">
      <c r="A17" s="533" t="s">
        <v>449</v>
      </c>
      <c r="B17" s="534"/>
      <c r="C17" s="534"/>
      <c r="D17" s="534"/>
      <c r="E17" s="534"/>
      <c r="F17" s="534"/>
      <c r="G17" s="534"/>
      <c r="H17" s="534"/>
      <c r="I17" s="534"/>
      <c r="J17" s="534"/>
      <c r="K17" s="535"/>
    </row>
    <row r="18" spans="1:13">
      <c r="A18" s="527" t="s">
        <v>236</v>
      </c>
      <c r="B18" s="529" t="s">
        <v>237</v>
      </c>
      <c r="C18" s="529" t="s">
        <v>238</v>
      </c>
      <c r="D18" s="529" t="s">
        <v>450</v>
      </c>
      <c r="E18" s="529" t="s">
        <v>239</v>
      </c>
      <c r="F18" s="529" t="s">
        <v>274</v>
      </c>
      <c r="G18" s="529" t="s">
        <v>690</v>
      </c>
      <c r="H18" s="529" t="s">
        <v>242</v>
      </c>
      <c r="I18" s="529" t="s">
        <v>452</v>
      </c>
      <c r="J18" s="529" t="s">
        <v>453</v>
      </c>
      <c r="K18" s="531" t="s">
        <v>454</v>
      </c>
      <c r="L18" s="551"/>
      <c r="M18" s="551"/>
    </row>
    <row r="19" spans="1:13">
      <c r="A19" s="528"/>
      <c r="B19" s="530"/>
      <c r="C19" s="530"/>
      <c r="D19" s="530"/>
      <c r="E19" s="530"/>
      <c r="F19" s="530"/>
      <c r="G19" s="530"/>
      <c r="H19" s="530"/>
      <c r="I19" s="530"/>
      <c r="J19" s="530"/>
      <c r="K19" s="532"/>
      <c r="L19" s="551"/>
      <c r="M19" s="551"/>
    </row>
    <row r="20" spans="1:13">
      <c r="A20" s="366">
        <v>2707</v>
      </c>
      <c r="B20" s="367" t="s">
        <v>247</v>
      </c>
      <c r="C20" s="388" t="s">
        <v>455</v>
      </c>
      <c r="D20" s="367" t="s">
        <v>265</v>
      </c>
      <c r="E20" s="367" t="s">
        <v>249</v>
      </c>
      <c r="F20" s="367" t="s">
        <v>878</v>
      </c>
      <c r="G20" s="367" t="s">
        <v>692</v>
      </c>
      <c r="H20" s="367" t="s">
        <v>879</v>
      </c>
      <c r="I20" s="367" t="s">
        <v>880</v>
      </c>
      <c r="J20" s="367" t="s">
        <v>881</v>
      </c>
      <c r="K20" s="372" t="s">
        <v>880</v>
      </c>
    </row>
    <row r="21" spans="1:13">
      <c r="A21" s="366">
        <v>2358</v>
      </c>
      <c r="B21" s="367" t="s">
        <v>247</v>
      </c>
      <c r="C21" s="388" t="s">
        <v>456</v>
      </c>
      <c r="D21" s="367" t="s">
        <v>265</v>
      </c>
      <c r="E21" s="367" t="s">
        <v>249</v>
      </c>
      <c r="F21" s="367" t="s">
        <v>882</v>
      </c>
      <c r="G21" s="367" t="s">
        <v>697</v>
      </c>
      <c r="H21" s="367" t="s">
        <v>883</v>
      </c>
      <c r="I21" s="367" t="s">
        <v>884</v>
      </c>
      <c r="J21" s="367" t="s">
        <v>885</v>
      </c>
      <c r="K21" s="372" t="s">
        <v>886</v>
      </c>
    </row>
    <row r="22" spans="1:13">
      <c r="A22" s="366">
        <v>33952</v>
      </c>
      <c r="B22" s="367" t="s">
        <v>247</v>
      </c>
      <c r="C22" s="388" t="s">
        <v>457</v>
      </c>
      <c r="D22" s="367" t="s">
        <v>265</v>
      </c>
      <c r="E22" s="367" t="s">
        <v>249</v>
      </c>
      <c r="F22" s="367" t="s">
        <v>887</v>
      </c>
      <c r="G22" s="367" t="s">
        <v>708</v>
      </c>
      <c r="H22" s="367" t="s">
        <v>888</v>
      </c>
      <c r="I22" s="367" t="s">
        <v>889</v>
      </c>
      <c r="J22" s="367" t="s">
        <v>890</v>
      </c>
      <c r="K22" s="372" t="s">
        <v>891</v>
      </c>
    </row>
    <row r="23" spans="1:13">
      <c r="A23" s="366">
        <v>40813</v>
      </c>
      <c r="B23" s="367" t="s">
        <v>247</v>
      </c>
      <c r="C23" s="388" t="s">
        <v>537</v>
      </c>
      <c r="D23" s="367" t="s">
        <v>265</v>
      </c>
      <c r="E23" s="367" t="s">
        <v>355</v>
      </c>
      <c r="F23" s="367" t="s">
        <v>892</v>
      </c>
      <c r="G23" s="367" t="s">
        <v>893</v>
      </c>
      <c r="H23" s="367" t="s">
        <v>894</v>
      </c>
      <c r="I23" s="367" t="s">
        <v>895</v>
      </c>
      <c r="J23" s="367" t="s">
        <v>896</v>
      </c>
      <c r="K23" s="372" t="s">
        <v>897</v>
      </c>
    </row>
    <row r="24" spans="1:13">
      <c r="A24" s="366" t="s">
        <v>898</v>
      </c>
      <c r="B24" s="367" t="s">
        <v>254</v>
      </c>
      <c r="C24" s="388" t="s">
        <v>899</v>
      </c>
      <c r="D24" s="367" t="s">
        <v>265</v>
      </c>
      <c r="E24" s="367" t="s">
        <v>249</v>
      </c>
      <c r="F24" s="367" t="s">
        <v>900</v>
      </c>
      <c r="G24" s="367" t="s">
        <v>901</v>
      </c>
      <c r="H24" s="367" t="s">
        <v>902</v>
      </c>
      <c r="I24" s="367" t="s">
        <v>903</v>
      </c>
      <c r="J24" s="367" t="s">
        <v>904</v>
      </c>
      <c r="K24" s="372" t="s">
        <v>905</v>
      </c>
    </row>
    <row r="25" spans="1:13">
      <c r="A25" s="366">
        <v>2708</v>
      </c>
      <c r="B25" s="367" t="s">
        <v>247</v>
      </c>
      <c r="C25" s="388" t="s">
        <v>463</v>
      </c>
      <c r="D25" s="367" t="s">
        <v>265</v>
      </c>
      <c r="E25" s="367" t="s">
        <v>249</v>
      </c>
      <c r="F25" s="367" t="s">
        <v>906</v>
      </c>
      <c r="G25" s="367" t="s">
        <v>907</v>
      </c>
      <c r="H25" s="367" t="s">
        <v>908</v>
      </c>
      <c r="I25" s="367" t="s">
        <v>909</v>
      </c>
      <c r="J25" s="367" t="s">
        <v>910</v>
      </c>
      <c r="K25" s="372" t="s">
        <v>911</v>
      </c>
    </row>
    <row r="26" spans="1:13">
      <c r="A26" s="366">
        <v>532</v>
      </c>
      <c r="B26" s="367" t="s">
        <v>247</v>
      </c>
      <c r="C26" s="388" t="s">
        <v>710</v>
      </c>
      <c r="D26" s="367" t="s">
        <v>265</v>
      </c>
      <c r="E26" s="367" t="s">
        <v>249</v>
      </c>
      <c r="F26" s="367" t="s">
        <v>912</v>
      </c>
      <c r="G26" s="367" t="s">
        <v>712</v>
      </c>
      <c r="H26" s="367" t="s">
        <v>913</v>
      </c>
      <c r="I26" s="367" t="s">
        <v>914</v>
      </c>
      <c r="J26" s="367" t="s">
        <v>915</v>
      </c>
      <c r="K26" s="372" t="s">
        <v>916</v>
      </c>
    </row>
    <row r="27" spans="1:13">
      <c r="A27" s="366">
        <v>2706</v>
      </c>
      <c r="B27" s="367" t="s">
        <v>247</v>
      </c>
      <c r="C27" s="388" t="s">
        <v>471</v>
      </c>
      <c r="D27" s="367" t="s">
        <v>265</v>
      </c>
      <c r="E27" s="367" t="s">
        <v>249</v>
      </c>
      <c r="F27" s="367" t="s">
        <v>917</v>
      </c>
      <c r="G27" s="367" t="s">
        <v>918</v>
      </c>
      <c r="H27" s="367" t="s">
        <v>919</v>
      </c>
      <c r="I27" s="367" t="s">
        <v>920</v>
      </c>
      <c r="J27" s="367" t="s">
        <v>921</v>
      </c>
      <c r="K27" s="372" t="s">
        <v>922</v>
      </c>
    </row>
    <row r="28" spans="1:13">
      <c r="A28" s="366" t="s">
        <v>703</v>
      </c>
      <c r="B28" s="367" t="s">
        <v>254</v>
      </c>
      <c r="C28" s="388" t="s">
        <v>582</v>
      </c>
      <c r="D28" s="367" t="s">
        <v>265</v>
      </c>
      <c r="E28" s="367" t="s">
        <v>249</v>
      </c>
      <c r="F28" s="367" t="s">
        <v>923</v>
      </c>
      <c r="G28" s="367" t="s">
        <v>705</v>
      </c>
      <c r="H28" s="367" t="s">
        <v>924</v>
      </c>
      <c r="I28" s="367" t="s">
        <v>925</v>
      </c>
      <c r="J28" s="367" t="s">
        <v>926</v>
      </c>
      <c r="K28" s="372" t="s">
        <v>927</v>
      </c>
    </row>
    <row r="29" spans="1:13">
      <c r="A29" s="366" t="s">
        <v>458</v>
      </c>
      <c r="B29" s="367" t="s">
        <v>254</v>
      </c>
      <c r="C29" s="388" t="s">
        <v>699</v>
      </c>
      <c r="D29" s="367" t="s">
        <v>265</v>
      </c>
      <c r="E29" s="367" t="s">
        <v>249</v>
      </c>
      <c r="F29" s="367" t="s">
        <v>928</v>
      </c>
      <c r="G29" s="367" t="s">
        <v>701</v>
      </c>
      <c r="H29" s="367" t="s">
        <v>929</v>
      </c>
      <c r="I29" s="367" t="s">
        <v>930</v>
      </c>
      <c r="J29" s="367" t="s">
        <v>931</v>
      </c>
      <c r="K29" s="372" t="s">
        <v>932</v>
      </c>
    </row>
    <row r="30" spans="1:13">
      <c r="A30" s="366">
        <v>33939</v>
      </c>
      <c r="B30" s="367" t="s">
        <v>247</v>
      </c>
      <c r="C30" s="388" t="s">
        <v>714</v>
      </c>
      <c r="D30" s="367" t="s">
        <v>265</v>
      </c>
      <c r="E30" s="367" t="s">
        <v>249</v>
      </c>
      <c r="F30" s="367" t="s">
        <v>933</v>
      </c>
      <c r="G30" s="367" t="s">
        <v>716</v>
      </c>
      <c r="H30" s="367" t="s">
        <v>934</v>
      </c>
      <c r="I30" s="367" t="s">
        <v>935</v>
      </c>
      <c r="J30" s="367" t="s">
        <v>936</v>
      </c>
      <c r="K30" s="372" t="s">
        <v>937</v>
      </c>
    </row>
    <row r="31" spans="1:13">
      <c r="A31" s="366">
        <v>33953</v>
      </c>
      <c r="B31" s="367" t="s">
        <v>247</v>
      </c>
      <c r="C31" s="388" t="s">
        <v>729</v>
      </c>
      <c r="D31" s="367" t="s">
        <v>265</v>
      </c>
      <c r="E31" s="367" t="s">
        <v>249</v>
      </c>
      <c r="F31" s="367" t="s">
        <v>938</v>
      </c>
      <c r="G31" s="367" t="s">
        <v>731</v>
      </c>
      <c r="H31" s="367" t="s">
        <v>939</v>
      </c>
      <c r="I31" s="367" t="s">
        <v>940</v>
      </c>
      <c r="J31" s="367" t="s">
        <v>941</v>
      </c>
      <c r="K31" s="372" t="s">
        <v>942</v>
      </c>
    </row>
    <row r="32" spans="1:13" ht="21" customHeight="1">
      <c r="A32" s="368">
        <v>40931</v>
      </c>
      <c r="B32" s="369" t="s">
        <v>247</v>
      </c>
      <c r="C32" s="389" t="s">
        <v>943</v>
      </c>
      <c r="D32" s="369" t="s">
        <v>265</v>
      </c>
      <c r="E32" s="369" t="s">
        <v>355</v>
      </c>
      <c r="F32" s="369" t="s">
        <v>944</v>
      </c>
      <c r="G32" s="369" t="s">
        <v>945</v>
      </c>
      <c r="H32" s="369" t="s">
        <v>946</v>
      </c>
      <c r="I32" s="369" t="s">
        <v>940</v>
      </c>
      <c r="J32" s="369" t="s">
        <v>947</v>
      </c>
      <c r="K32" s="373" t="s">
        <v>948</v>
      </c>
    </row>
    <row r="33" spans="1:11" ht="23.25" customHeight="1">
      <c r="A33" s="368">
        <v>7153</v>
      </c>
      <c r="B33" s="369" t="s">
        <v>247</v>
      </c>
      <c r="C33" s="389" t="s">
        <v>949</v>
      </c>
      <c r="D33" s="369" t="s">
        <v>265</v>
      </c>
      <c r="E33" s="369" t="s">
        <v>249</v>
      </c>
      <c r="F33" s="369" t="s">
        <v>950</v>
      </c>
      <c r="G33" s="369" t="s">
        <v>951</v>
      </c>
      <c r="H33" s="369" t="s">
        <v>952</v>
      </c>
      <c r="I33" s="369" t="s">
        <v>953</v>
      </c>
      <c r="J33" s="369" t="s">
        <v>954</v>
      </c>
      <c r="K33" s="373" t="s">
        <v>955</v>
      </c>
    </row>
    <row r="34" spans="1:11">
      <c r="A34" s="368" t="s">
        <v>956</v>
      </c>
      <c r="B34" s="369" t="s">
        <v>254</v>
      </c>
      <c r="C34" s="389" t="s">
        <v>957</v>
      </c>
      <c r="D34" s="369" t="s">
        <v>265</v>
      </c>
      <c r="E34" s="369" t="s">
        <v>249</v>
      </c>
      <c r="F34" s="369" t="s">
        <v>958</v>
      </c>
      <c r="G34" s="369" t="s">
        <v>959</v>
      </c>
      <c r="H34" s="369" t="s">
        <v>960</v>
      </c>
      <c r="I34" s="369" t="s">
        <v>961</v>
      </c>
      <c r="J34" s="369" t="s">
        <v>962</v>
      </c>
      <c r="K34" s="373" t="s">
        <v>963</v>
      </c>
    </row>
    <row r="35" spans="1:11">
      <c r="A35" s="368" t="s">
        <v>964</v>
      </c>
      <c r="B35" s="369" t="s">
        <v>254</v>
      </c>
      <c r="C35" s="389" t="s">
        <v>571</v>
      </c>
      <c r="D35" s="369" t="s">
        <v>265</v>
      </c>
      <c r="E35" s="369" t="s">
        <v>249</v>
      </c>
      <c r="F35" s="369" t="s">
        <v>965</v>
      </c>
      <c r="G35" s="369" t="s">
        <v>966</v>
      </c>
      <c r="H35" s="369" t="s">
        <v>967</v>
      </c>
      <c r="I35" s="369" t="s">
        <v>968</v>
      </c>
      <c r="J35" s="369" t="s">
        <v>969</v>
      </c>
      <c r="K35" s="373" t="s">
        <v>970</v>
      </c>
    </row>
    <row r="36" spans="1:11">
      <c r="A36" s="368" t="s">
        <v>971</v>
      </c>
      <c r="B36" s="369" t="s">
        <v>254</v>
      </c>
      <c r="C36" s="389" t="s">
        <v>972</v>
      </c>
      <c r="D36" s="369" t="s">
        <v>265</v>
      </c>
      <c r="E36" s="369" t="s">
        <v>249</v>
      </c>
      <c r="F36" s="369" t="s">
        <v>973</v>
      </c>
      <c r="G36" s="369" t="s">
        <v>974</v>
      </c>
      <c r="H36" s="369" t="s">
        <v>975</v>
      </c>
      <c r="I36" s="369" t="s">
        <v>976</v>
      </c>
      <c r="J36" s="369" t="s">
        <v>977</v>
      </c>
      <c r="K36" s="373" t="s">
        <v>978</v>
      </c>
    </row>
    <row r="37" spans="1:11">
      <c r="A37" s="368">
        <v>40811</v>
      </c>
      <c r="B37" s="369" t="s">
        <v>247</v>
      </c>
      <c r="C37" s="389" t="s">
        <v>535</v>
      </c>
      <c r="D37" s="369" t="s">
        <v>265</v>
      </c>
      <c r="E37" s="369" t="s">
        <v>355</v>
      </c>
      <c r="F37" s="369" t="s">
        <v>979</v>
      </c>
      <c r="G37" s="369" t="s">
        <v>980</v>
      </c>
      <c r="H37" s="369" t="s">
        <v>981</v>
      </c>
      <c r="I37" s="369" t="s">
        <v>982</v>
      </c>
      <c r="J37" s="369" t="s">
        <v>983</v>
      </c>
      <c r="K37" s="373" t="s">
        <v>984</v>
      </c>
    </row>
    <row r="38" spans="1:11">
      <c r="A38" s="368" t="s">
        <v>985</v>
      </c>
      <c r="B38" s="369" t="s">
        <v>254</v>
      </c>
      <c r="C38" s="389" t="s">
        <v>986</v>
      </c>
      <c r="D38" s="369" t="s">
        <v>265</v>
      </c>
      <c r="E38" s="369" t="s">
        <v>249</v>
      </c>
      <c r="F38" s="369" t="s">
        <v>958</v>
      </c>
      <c r="G38" s="369" t="s">
        <v>738</v>
      </c>
      <c r="H38" s="369" t="s">
        <v>987</v>
      </c>
      <c r="I38" s="369" t="s">
        <v>988</v>
      </c>
      <c r="J38" s="369" t="s">
        <v>989</v>
      </c>
      <c r="K38" s="373" t="s">
        <v>990</v>
      </c>
    </row>
    <row r="39" spans="1:11">
      <c r="A39" s="368" t="s">
        <v>764</v>
      </c>
      <c r="B39" s="369" t="s">
        <v>254</v>
      </c>
      <c r="C39" s="389" t="s">
        <v>765</v>
      </c>
      <c r="D39" s="369" t="s">
        <v>271</v>
      </c>
      <c r="E39" s="369" t="s">
        <v>306</v>
      </c>
      <c r="F39" s="369" t="s">
        <v>991</v>
      </c>
      <c r="G39" s="369" t="s">
        <v>767</v>
      </c>
      <c r="H39" s="369" t="s">
        <v>992</v>
      </c>
      <c r="I39" s="369" t="s">
        <v>993</v>
      </c>
      <c r="J39" s="369" t="s">
        <v>994</v>
      </c>
      <c r="K39" s="373" t="s">
        <v>995</v>
      </c>
    </row>
    <row r="40" spans="1:11" ht="27" customHeight="1">
      <c r="A40" s="368">
        <v>37372</v>
      </c>
      <c r="B40" s="369" t="s">
        <v>247</v>
      </c>
      <c r="C40" s="389" t="s">
        <v>461</v>
      </c>
      <c r="D40" s="369" t="s">
        <v>271</v>
      </c>
      <c r="E40" s="369" t="s">
        <v>249</v>
      </c>
      <c r="F40" s="369" t="s">
        <v>996</v>
      </c>
      <c r="G40" s="369" t="s">
        <v>685</v>
      </c>
      <c r="H40" s="369" t="s">
        <v>997</v>
      </c>
      <c r="I40" s="369" t="s">
        <v>998</v>
      </c>
      <c r="J40" s="369" t="s">
        <v>999</v>
      </c>
      <c r="K40" s="373" t="s">
        <v>1000</v>
      </c>
    </row>
    <row r="41" spans="1:11">
      <c r="A41" s="368" t="s">
        <v>1001</v>
      </c>
      <c r="B41" s="369" t="s">
        <v>254</v>
      </c>
      <c r="C41" s="389" t="s">
        <v>1002</v>
      </c>
      <c r="D41" s="369" t="s">
        <v>265</v>
      </c>
      <c r="E41" s="369" t="s">
        <v>249</v>
      </c>
      <c r="F41" s="369" t="s">
        <v>958</v>
      </c>
      <c r="G41" s="369" t="s">
        <v>1003</v>
      </c>
      <c r="H41" s="369" t="s">
        <v>1004</v>
      </c>
      <c r="I41" s="369" t="s">
        <v>1005</v>
      </c>
      <c r="J41" s="369" t="s">
        <v>1006</v>
      </c>
      <c r="K41" s="373" t="s">
        <v>1007</v>
      </c>
    </row>
    <row r="42" spans="1:11">
      <c r="A42" s="368">
        <v>40814</v>
      </c>
      <c r="B42" s="369" t="s">
        <v>247</v>
      </c>
      <c r="C42" s="389" t="s">
        <v>1008</v>
      </c>
      <c r="D42" s="369" t="s">
        <v>265</v>
      </c>
      <c r="E42" s="369" t="s">
        <v>355</v>
      </c>
      <c r="F42" s="369" t="s">
        <v>476</v>
      </c>
      <c r="G42" s="369" t="s">
        <v>1009</v>
      </c>
      <c r="H42" s="369" t="s">
        <v>1010</v>
      </c>
      <c r="I42" s="369" t="s">
        <v>1011</v>
      </c>
      <c r="J42" s="369" t="s">
        <v>1012</v>
      </c>
      <c r="K42" s="373" t="s">
        <v>1013</v>
      </c>
    </row>
    <row r="43" spans="1:11">
      <c r="A43" s="370" t="s">
        <v>751</v>
      </c>
      <c r="B43" s="371" t="s">
        <v>254</v>
      </c>
      <c r="C43" s="381" t="s">
        <v>589</v>
      </c>
      <c r="D43" s="371" t="s">
        <v>271</v>
      </c>
      <c r="E43" s="371" t="s">
        <v>306</v>
      </c>
      <c r="F43" s="371" t="s">
        <v>1014</v>
      </c>
      <c r="G43" s="371" t="s">
        <v>753</v>
      </c>
      <c r="H43" s="371" t="s">
        <v>1015</v>
      </c>
      <c r="I43" s="371" t="s">
        <v>1016</v>
      </c>
      <c r="J43" s="371" t="s">
        <v>1017</v>
      </c>
      <c r="K43" s="374" t="s">
        <v>1018</v>
      </c>
    </row>
    <row r="44" spans="1:11">
      <c r="A44" s="370">
        <v>40807</v>
      </c>
      <c r="B44" s="371" t="s">
        <v>247</v>
      </c>
      <c r="C44" s="381" t="s">
        <v>547</v>
      </c>
      <c r="D44" s="371" t="s">
        <v>265</v>
      </c>
      <c r="E44" s="371" t="s">
        <v>355</v>
      </c>
      <c r="F44" s="371" t="s">
        <v>1019</v>
      </c>
      <c r="G44" s="371" t="s">
        <v>1020</v>
      </c>
      <c r="H44" s="371" t="s">
        <v>1021</v>
      </c>
      <c r="I44" s="371" t="s">
        <v>1022</v>
      </c>
      <c r="J44" s="371" t="s">
        <v>1023</v>
      </c>
      <c r="K44" s="374" t="s">
        <v>1024</v>
      </c>
    </row>
    <row r="45" spans="1:11" ht="79.5" customHeight="1">
      <c r="A45" s="370" t="s">
        <v>1025</v>
      </c>
      <c r="B45" s="371" t="s">
        <v>254</v>
      </c>
      <c r="C45" s="381" t="s">
        <v>1026</v>
      </c>
      <c r="D45" s="371" t="s">
        <v>271</v>
      </c>
      <c r="E45" s="371" t="s">
        <v>1027</v>
      </c>
      <c r="F45" s="371" t="s">
        <v>1028</v>
      </c>
      <c r="G45" s="371" t="s">
        <v>1029</v>
      </c>
      <c r="H45" s="371" t="s">
        <v>1030</v>
      </c>
      <c r="I45" s="371" t="s">
        <v>1031</v>
      </c>
      <c r="J45" s="371" t="s">
        <v>1032</v>
      </c>
      <c r="K45" s="374" t="s">
        <v>1033</v>
      </c>
    </row>
    <row r="46" spans="1:11" ht="35.25">
      <c r="A46" s="370" t="s">
        <v>1034</v>
      </c>
      <c r="B46" s="371" t="s">
        <v>254</v>
      </c>
      <c r="C46" s="381" t="s">
        <v>1035</v>
      </c>
      <c r="D46" s="371" t="s">
        <v>271</v>
      </c>
      <c r="E46" s="371" t="s">
        <v>282</v>
      </c>
      <c r="F46" s="371" t="s">
        <v>1036</v>
      </c>
      <c r="G46" s="371" t="s">
        <v>1037</v>
      </c>
      <c r="H46" s="371" t="s">
        <v>1038</v>
      </c>
      <c r="I46" s="371" t="s">
        <v>593</v>
      </c>
      <c r="J46" s="371" t="s">
        <v>1039</v>
      </c>
      <c r="K46" s="374" t="s">
        <v>1040</v>
      </c>
    </row>
    <row r="47" spans="1:11" ht="78.75" customHeight="1">
      <c r="A47" s="370" t="s">
        <v>1041</v>
      </c>
      <c r="B47" s="371" t="s">
        <v>254</v>
      </c>
      <c r="C47" s="381" t="s">
        <v>1042</v>
      </c>
      <c r="D47" s="371" t="s">
        <v>271</v>
      </c>
      <c r="E47" s="371" t="s">
        <v>287</v>
      </c>
      <c r="F47" s="371" t="s">
        <v>1043</v>
      </c>
      <c r="G47" s="371" t="s">
        <v>1044</v>
      </c>
      <c r="H47" s="371" t="s">
        <v>1045</v>
      </c>
      <c r="I47" s="371" t="s">
        <v>593</v>
      </c>
      <c r="J47" s="371" t="s">
        <v>1046</v>
      </c>
      <c r="K47" s="374" t="s">
        <v>1047</v>
      </c>
    </row>
    <row r="48" spans="1:11" ht="23.25">
      <c r="A48" s="370">
        <v>43486</v>
      </c>
      <c r="B48" s="371" t="s">
        <v>247</v>
      </c>
      <c r="C48" s="381" t="s">
        <v>473</v>
      </c>
      <c r="D48" s="371" t="s">
        <v>271</v>
      </c>
      <c r="E48" s="371" t="s">
        <v>249</v>
      </c>
      <c r="F48" s="371" t="s">
        <v>1048</v>
      </c>
      <c r="G48" s="371" t="s">
        <v>746</v>
      </c>
      <c r="H48" s="371" t="s">
        <v>1049</v>
      </c>
      <c r="I48" s="371" t="s">
        <v>1050</v>
      </c>
      <c r="J48" s="371" t="s">
        <v>1051</v>
      </c>
      <c r="K48" s="374" t="s">
        <v>1052</v>
      </c>
    </row>
    <row r="49" spans="1:11" ht="23.25">
      <c r="A49" s="370">
        <v>40863</v>
      </c>
      <c r="B49" s="371" t="s">
        <v>247</v>
      </c>
      <c r="C49" s="381" t="s">
        <v>548</v>
      </c>
      <c r="D49" s="371" t="s">
        <v>271</v>
      </c>
      <c r="E49" s="371" t="s">
        <v>355</v>
      </c>
      <c r="F49" s="371" t="s">
        <v>1053</v>
      </c>
      <c r="G49" s="371" t="s">
        <v>762</v>
      </c>
      <c r="H49" s="371" t="s">
        <v>1054</v>
      </c>
      <c r="I49" s="371" t="s">
        <v>1055</v>
      </c>
      <c r="J49" s="371" t="s">
        <v>1056</v>
      </c>
      <c r="K49" s="374" t="s">
        <v>1057</v>
      </c>
    </row>
    <row r="50" spans="1:11" ht="23.25">
      <c r="A50" s="370" t="s">
        <v>781</v>
      </c>
      <c r="B50" s="371" t="s">
        <v>254</v>
      </c>
      <c r="C50" s="381" t="s">
        <v>596</v>
      </c>
      <c r="D50" s="371" t="s">
        <v>271</v>
      </c>
      <c r="E50" s="371" t="s">
        <v>306</v>
      </c>
      <c r="F50" s="371" t="s">
        <v>1014</v>
      </c>
      <c r="G50" s="371" t="s">
        <v>782</v>
      </c>
      <c r="H50" s="371" t="s">
        <v>1058</v>
      </c>
      <c r="I50" s="371" t="s">
        <v>1059</v>
      </c>
      <c r="J50" s="371" t="s">
        <v>1060</v>
      </c>
      <c r="K50" s="374" t="s">
        <v>1061</v>
      </c>
    </row>
    <row r="51" spans="1:11">
      <c r="A51" s="370" t="s">
        <v>814</v>
      </c>
      <c r="B51" s="371" t="s">
        <v>254</v>
      </c>
      <c r="C51" s="381" t="s">
        <v>815</v>
      </c>
      <c r="D51" s="371" t="s">
        <v>271</v>
      </c>
      <c r="E51" s="371" t="s">
        <v>282</v>
      </c>
      <c r="F51" s="371" t="s">
        <v>1062</v>
      </c>
      <c r="G51" s="371" t="s">
        <v>817</v>
      </c>
      <c r="H51" s="371" t="s">
        <v>1063</v>
      </c>
      <c r="I51" s="371" t="s">
        <v>1064</v>
      </c>
      <c r="J51" s="371" t="s">
        <v>1065</v>
      </c>
      <c r="K51" s="374" t="s">
        <v>1066</v>
      </c>
    </row>
    <row r="52" spans="1:11" ht="23.25">
      <c r="A52" s="370">
        <v>43493</v>
      </c>
      <c r="B52" s="371" t="s">
        <v>247</v>
      </c>
      <c r="C52" s="381" t="s">
        <v>469</v>
      </c>
      <c r="D52" s="371" t="s">
        <v>271</v>
      </c>
      <c r="E52" s="371" t="s">
        <v>249</v>
      </c>
      <c r="F52" s="371" t="s">
        <v>1067</v>
      </c>
      <c r="G52" s="371" t="s">
        <v>749</v>
      </c>
      <c r="H52" s="371" t="s">
        <v>1068</v>
      </c>
      <c r="I52" s="371" t="s">
        <v>1069</v>
      </c>
      <c r="J52" s="371" t="s">
        <v>1070</v>
      </c>
      <c r="K52" s="374" t="s">
        <v>1071</v>
      </c>
    </row>
    <row r="53" spans="1:11" ht="23.25">
      <c r="A53" s="370">
        <v>43498</v>
      </c>
      <c r="B53" s="371" t="s">
        <v>247</v>
      </c>
      <c r="C53" s="381" t="s">
        <v>550</v>
      </c>
      <c r="D53" s="371" t="s">
        <v>271</v>
      </c>
      <c r="E53" s="371" t="s">
        <v>355</v>
      </c>
      <c r="F53" s="371" t="s">
        <v>1072</v>
      </c>
      <c r="G53" s="371" t="s">
        <v>779</v>
      </c>
      <c r="H53" s="371" t="s">
        <v>1073</v>
      </c>
      <c r="I53" s="371" t="s">
        <v>1074</v>
      </c>
      <c r="J53" s="371" t="s">
        <v>1075</v>
      </c>
      <c r="K53" s="374" t="s">
        <v>1076</v>
      </c>
    </row>
    <row r="54" spans="1:11" ht="23.25">
      <c r="A54" s="370" t="s">
        <v>784</v>
      </c>
      <c r="B54" s="371" t="s">
        <v>254</v>
      </c>
      <c r="C54" s="381" t="s">
        <v>299</v>
      </c>
      <c r="D54" s="371" t="s">
        <v>271</v>
      </c>
      <c r="E54" s="371" t="s">
        <v>282</v>
      </c>
      <c r="F54" s="371" t="s">
        <v>1077</v>
      </c>
      <c r="G54" s="371" t="s">
        <v>786</v>
      </c>
      <c r="H54" s="371" t="s">
        <v>1078</v>
      </c>
      <c r="I54" s="371" t="s">
        <v>1074</v>
      </c>
      <c r="J54" s="371" t="s">
        <v>1079</v>
      </c>
      <c r="K54" s="374" t="s">
        <v>1080</v>
      </c>
    </row>
    <row r="55" spans="1:11">
      <c r="A55" s="370" t="s">
        <v>792</v>
      </c>
      <c r="B55" s="371" t="s">
        <v>254</v>
      </c>
      <c r="C55" s="381" t="s">
        <v>602</v>
      </c>
      <c r="D55" s="371" t="s">
        <v>271</v>
      </c>
      <c r="E55" s="371" t="s">
        <v>306</v>
      </c>
      <c r="F55" s="371" t="s">
        <v>1014</v>
      </c>
      <c r="G55" s="371" t="s">
        <v>793</v>
      </c>
      <c r="H55" s="371" t="s">
        <v>1081</v>
      </c>
      <c r="I55" s="371" t="s">
        <v>1082</v>
      </c>
      <c r="J55" s="371" t="s">
        <v>1083</v>
      </c>
      <c r="K55" s="374" t="s">
        <v>1084</v>
      </c>
    </row>
    <row r="56" spans="1:11">
      <c r="A56" s="370" t="s">
        <v>788</v>
      </c>
      <c r="B56" s="371" t="s">
        <v>254</v>
      </c>
      <c r="C56" s="381" t="s">
        <v>295</v>
      </c>
      <c r="D56" s="371" t="s">
        <v>271</v>
      </c>
      <c r="E56" s="371" t="s">
        <v>282</v>
      </c>
      <c r="F56" s="371" t="s">
        <v>1085</v>
      </c>
      <c r="G56" s="371" t="s">
        <v>790</v>
      </c>
      <c r="H56" s="371" t="s">
        <v>1086</v>
      </c>
      <c r="I56" s="371" t="s">
        <v>1087</v>
      </c>
      <c r="J56" s="371" t="s">
        <v>1088</v>
      </c>
      <c r="K56" s="374" t="s">
        <v>1089</v>
      </c>
    </row>
    <row r="57" spans="1:11" ht="23.25">
      <c r="A57" s="370">
        <v>43482</v>
      </c>
      <c r="B57" s="371" t="s">
        <v>247</v>
      </c>
      <c r="C57" s="381" t="s">
        <v>1090</v>
      </c>
      <c r="D57" s="371" t="s">
        <v>271</v>
      </c>
      <c r="E57" s="371" t="s">
        <v>249</v>
      </c>
      <c r="F57" s="371" t="s">
        <v>1091</v>
      </c>
      <c r="G57" s="371" t="s">
        <v>1092</v>
      </c>
      <c r="H57" s="371" t="s">
        <v>1093</v>
      </c>
      <c r="I57" s="371" t="s">
        <v>1094</v>
      </c>
      <c r="J57" s="371" t="s">
        <v>1095</v>
      </c>
      <c r="K57" s="374" t="s">
        <v>1096</v>
      </c>
    </row>
    <row r="58" spans="1:11">
      <c r="A58" s="370" t="s">
        <v>477</v>
      </c>
      <c r="B58" s="371" t="s">
        <v>254</v>
      </c>
      <c r="C58" s="381" t="s">
        <v>760</v>
      </c>
      <c r="D58" s="371" t="s">
        <v>271</v>
      </c>
      <c r="E58" s="371" t="s">
        <v>287</v>
      </c>
      <c r="F58" s="371" t="s">
        <v>928</v>
      </c>
      <c r="G58" s="371" t="s">
        <v>762</v>
      </c>
      <c r="H58" s="371" t="s">
        <v>1097</v>
      </c>
      <c r="I58" s="371" t="s">
        <v>605</v>
      </c>
      <c r="J58" s="371" t="s">
        <v>1098</v>
      </c>
      <c r="K58" s="374" t="s">
        <v>1099</v>
      </c>
    </row>
    <row r="59" spans="1:11" ht="23.25">
      <c r="A59" s="370" t="s">
        <v>799</v>
      </c>
      <c r="B59" s="371" t="s">
        <v>254</v>
      </c>
      <c r="C59" s="381" t="s">
        <v>301</v>
      </c>
      <c r="D59" s="371" t="s">
        <v>271</v>
      </c>
      <c r="E59" s="371" t="s">
        <v>282</v>
      </c>
      <c r="F59" s="371" t="s">
        <v>1077</v>
      </c>
      <c r="G59" s="371" t="s">
        <v>800</v>
      </c>
      <c r="H59" s="371" t="s">
        <v>1100</v>
      </c>
      <c r="I59" s="371" t="s">
        <v>605</v>
      </c>
      <c r="J59" s="371" t="s">
        <v>1101</v>
      </c>
      <c r="K59" s="374" t="s">
        <v>1102</v>
      </c>
    </row>
    <row r="60" spans="1:11" ht="35.25">
      <c r="A60" s="370" t="s">
        <v>822</v>
      </c>
      <c r="B60" s="371" t="s">
        <v>254</v>
      </c>
      <c r="C60" s="381" t="s">
        <v>297</v>
      </c>
      <c r="D60" s="371" t="s">
        <v>271</v>
      </c>
      <c r="E60" s="371" t="s">
        <v>282</v>
      </c>
      <c r="F60" s="371" t="s">
        <v>1085</v>
      </c>
      <c r="G60" s="371" t="s">
        <v>824</v>
      </c>
      <c r="H60" s="371" t="s">
        <v>1103</v>
      </c>
      <c r="I60" s="371" t="s">
        <v>1104</v>
      </c>
      <c r="J60" s="371" t="s">
        <v>1105</v>
      </c>
      <c r="K60" s="374" t="s">
        <v>1106</v>
      </c>
    </row>
    <row r="61" spans="1:11" ht="23.25">
      <c r="A61" s="370" t="s">
        <v>482</v>
      </c>
      <c r="B61" s="371" t="s">
        <v>254</v>
      </c>
      <c r="C61" s="381" t="s">
        <v>483</v>
      </c>
      <c r="D61" s="371" t="s">
        <v>271</v>
      </c>
      <c r="E61" s="371" t="s">
        <v>287</v>
      </c>
      <c r="F61" s="371" t="s">
        <v>928</v>
      </c>
      <c r="G61" s="371" t="s">
        <v>779</v>
      </c>
      <c r="H61" s="371" t="s">
        <v>1107</v>
      </c>
      <c r="I61" s="371" t="s">
        <v>1108</v>
      </c>
      <c r="J61" s="371" t="s">
        <v>1109</v>
      </c>
      <c r="K61" s="374" t="s">
        <v>1110</v>
      </c>
    </row>
    <row r="62" spans="1:11" ht="30" customHeight="1">
      <c r="A62" s="370">
        <v>37373</v>
      </c>
      <c r="B62" s="371" t="s">
        <v>247</v>
      </c>
      <c r="C62" s="381" t="s">
        <v>480</v>
      </c>
      <c r="D62" s="371" t="s">
        <v>271</v>
      </c>
      <c r="E62" s="371" t="s">
        <v>249</v>
      </c>
      <c r="F62" s="371" t="s">
        <v>996</v>
      </c>
      <c r="G62" s="371" t="s">
        <v>797</v>
      </c>
      <c r="H62" s="371" t="s">
        <v>1111</v>
      </c>
      <c r="I62" s="371" t="s">
        <v>1108</v>
      </c>
      <c r="J62" s="371" t="s">
        <v>1112</v>
      </c>
      <c r="K62" s="374" t="s">
        <v>1113</v>
      </c>
    </row>
    <row r="63" spans="1:11" ht="23.25">
      <c r="A63" s="370" t="s">
        <v>805</v>
      </c>
      <c r="B63" s="371" t="s">
        <v>254</v>
      </c>
      <c r="C63" s="381" t="s">
        <v>303</v>
      </c>
      <c r="D63" s="371" t="s">
        <v>271</v>
      </c>
      <c r="E63" s="371" t="s">
        <v>282</v>
      </c>
      <c r="F63" s="371" t="s">
        <v>1114</v>
      </c>
      <c r="G63" s="371" t="s">
        <v>807</v>
      </c>
      <c r="H63" s="371" t="s">
        <v>1115</v>
      </c>
      <c r="I63" s="371" t="s">
        <v>1116</v>
      </c>
      <c r="J63" s="371" t="s">
        <v>1117</v>
      </c>
      <c r="K63" s="374" t="s">
        <v>1118</v>
      </c>
    </row>
    <row r="64" spans="1:11" ht="23.25">
      <c r="A64" s="370">
        <v>43469</v>
      </c>
      <c r="B64" s="371" t="s">
        <v>247</v>
      </c>
      <c r="C64" s="381" t="s">
        <v>475</v>
      </c>
      <c r="D64" s="371" t="s">
        <v>271</v>
      </c>
      <c r="E64" s="371" t="s">
        <v>249</v>
      </c>
      <c r="F64" s="371" t="s">
        <v>1067</v>
      </c>
      <c r="G64" s="371" t="s">
        <v>795</v>
      </c>
      <c r="H64" s="371" t="s">
        <v>1119</v>
      </c>
      <c r="I64" s="371" t="s">
        <v>1120</v>
      </c>
      <c r="J64" s="371" t="s">
        <v>1121</v>
      </c>
      <c r="K64" s="374" t="s">
        <v>1122</v>
      </c>
    </row>
    <row r="65" spans="1:11" ht="23.25">
      <c r="A65" s="370">
        <v>43505</v>
      </c>
      <c r="B65" s="371" t="s">
        <v>247</v>
      </c>
      <c r="C65" s="381" t="s">
        <v>551</v>
      </c>
      <c r="D65" s="371" t="s">
        <v>271</v>
      </c>
      <c r="E65" s="371" t="s">
        <v>355</v>
      </c>
      <c r="F65" s="371" t="s">
        <v>1019</v>
      </c>
      <c r="G65" s="371" t="s">
        <v>1123</v>
      </c>
      <c r="H65" s="371" t="s">
        <v>1124</v>
      </c>
      <c r="I65" s="371" t="s">
        <v>1120</v>
      </c>
      <c r="J65" s="371" t="s">
        <v>1125</v>
      </c>
      <c r="K65" s="374" t="s">
        <v>1126</v>
      </c>
    </row>
    <row r="66" spans="1:11">
      <c r="A66" s="370" t="s">
        <v>811</v>
      </c>
      <c r="B66" s="371" t="s">
        <v>254</v>
      </c>
      <c r="C66" s="381" t="s">
        <v>608</v>
      </c>
      <c r="D66" s="371" t="s">
        <v>271</v>
      </c>
      <c r="E66" s="371" t="s">
        <v>306</v>
      </c>
      <c r="F66" s="371" t="s">
        <v>1014</v>
      </c>
      <c r="G66" s="371" t="s">
        <v>812</v>
      </c>
      <c r="H66" s="371" t="s">
        <v>1127</v>
      </c>
      <c r="I66" s="371" t="s">
        <v>1120</v>
      </c>
      <c r="J66" s="371" t="s">
        <v>1128</v>
      </c>
      <c r="K66" s="374" t="s">
        <v>1129</v>
      </c>
    </row>
    <row r="67" spans="1:11" ht="23.25">
      <c r="A67" s="370">
        <v>40864</v>
      </c>
      <c r="B67" s="371" t="s">
        <v>247</v>
      </c>
      <c r="C67" s="381" t="s">
        <v>552</v>
      </c>
      <c r="D67" s="371" t="s">
        <v>271</v>
      </c>
      <c r="E67" s="371" t="s">
        <v>355</v>
      </c>
      <c r="F67" s="371" t="s">
        <v>1053</v>
      </c>
      <c r="G67" s="371" t="s">
        <v>803</v>
      </c>
      <c r="H67" s="371" t="s">
        <v>1130</v>
      </c>
      <c r="I67" s="371" t="s">
        <v>1120</v>
      </c>
      <c r="J67" s="371" t="s">
        <v>1131</v>
      </c>
      <c r="K67" s="374" t="s">
        <v>1132</v>
      </c>
    </row>
    <row r="68" spans="1:11" ht="23.25">
      <c r="A68" s="370">
        <v>43458</v>
      </c>
      <c r="B68" s="371" t="s">
        <v>247</v>
      </c>
      <c r="C68" s="381" t="s">
        <v>1133</v>
      </c>
      <c r="D68" s="371" t="s">
        <v>271</v>
      </c>
      <c r="E68" s="371" t="s">
        <v>249</v>
      </c>
      <c r="F68" s="371" t="s">
        <v>1091</v>
      </c>
      <c r="G68" s="371" t="s">
        <v>1134</v>
      </c>
      <c r="H68" s="371" t="s">
        <v>1135</v>
      </c>
      <c r="I68" s="371" t="s">
        <v>611</v>
      </c>
      <c r="J68" s="371" t="s">
        <v>1136</v>
      </c>
      <c r="K68" s="374" t="s">
        <v>1132</v>
      </c>
    </row>
    <row r="69" spans="1:11" ht="23.25">
      <c r="A69" s="370">
        <v>43462</v>
      </c>
      <c r="B69" s="371" t="s">
        <v>247</v>
      </c>
      <c r="C69" s="381" t="s">
        <v>489</v>
      </c>
      <c r="D69" s="371" t="s">
        <v>271</v>
      </c>
      <c r="E69" s="371" t="s">
        <v>249</v>
      </c>
      <c r="F69" s="371" t="s">
        <v>1048</v>
      </c>
      <c r="G69" s="371" t="s">
        <v>809</v>
      </c>
      <c r="H69" s="371" t="s">
        <v>1137</v>
      </c>
      <c r="I69" s="371" t="s">
        <v>611</v>
      </c>
      <c r="J69" s="371" t="s">
        <v>1138</v>
      </c>
      <c r="K69" s="374" t="s">
        <v>1132</v>
      </c>
    </row>
    <row r="70" spans="1:11" ht="23.25">
      <c r="A70" s="370">
        <v>43474</v>
      </c>
      <c r="B70" s="371" t="s">
        <v>247</v>
      </c>
      <c r="C70" s="381" t="s">
        <v>554</v>
      </c>
      <c r="D70" s="371" t="s">
        <v>271</v>
      </c>
      <c r="E70" s="371" t="s">
        <v>355</v>
      </c>
      <c r="F70" s="371" t="s">
        <v>1072</v>
      </c>
      <c r="G70" s="371" t="s">
        <v>820</v>
      </c>
      <c r="H70" s="371" t="s">
        <v>1139</v>
      </c>
      <c r="I70" s="371" t="s">
        <v>611</v>
      </c>
      <c r="J70" s="371" t="s">
        <v>1140</v>
      </c>
      <c r="K70" s="374" t="s">
        <v>633</v>
      </c>
    </row>
    <row r="71" spans="1:11">
      <c r="A71" s="370" t="s">
        <v>491</v>
      </c>
      <c r="B71" s="371" t="s">
        <v>254</v>
      </c>
      <c r="C71" s="381" t="s">
        <v>802</v>
      </c>
      <c r="D71" s="371" t="s">
        <v>271</v>
      </c>
      <c r="E71" s="371" t="s">
        <v>287</v>
      </c>
      <c r="F71" s="371" t="s">
        <v>928</v>
      </c>
      <c r="G71" s="371" t="s">
        <v>803</v>
      </c>
      <c r="H71" s="371" t="s">
        <v>1141</v>
      </c>
      <c r="I71" s="371" t="s">
        <v>611</v>
      </c>
      <c r="J71" s="371" t="s">
        <v>1142</v>
      </c>
      <c r="K71" s="374" t="s">
        <v>633</v>
      </c>
    </row>
    <row r="72" spans="1:11" ht="23.25">
      <c r="A72" s="370">
        <v>43481</v>
      </c>
      <c r="B72" s="371" t="s">
        <v>247</v>
      </c>
      <c r="C72" s="381" t="s">
        <v>553</v>
      </c>
      <c r="D72" s="371" t="s">
        <v>271</v>
      </c>
      <c r="E72" s="371" t="s">
        <v>355</v>
      </c>
      <c r="F72" s="371" t="s">
        <v>1019</v>
      </c>
      <c r="G72" s="371" t="s">
        <v>1143</v>
      </c>
      <c r="H72" s="371" t="s">
        <v>1144</v>
      </c>
      <c r="I72" s="371" t="s">
        <v>611</v>
      </c>
      <c r="J72" s="371" t="s">
        <v>1145</v>
      </c>
      <c r="K72" s="374" t="s">
        <v>633</v>
      </c>
    </row>
    <row r="73" spans="1:11" ht="23.25">
      <c r="A73" s="377" t="s">
        <v>502</v>
      </c>
      <c r="B73" s="378" t="s">
        <v>254</v>
      </c>
      <c r="C73" s="382" t="s">
        <v>819</v>
      </c>
      <c r="D73" s="378" t="s">
        <v>271</v>
      </c>
      <c r="E73" s="378" t="s">
        <v>287</v>
      </c>
      <c r="F73" s="378" t="s">
        <v>928</v>
      </c>
      <c r="G73" s="378" t="s">
        <v>820</v>
      </c>
      <c r="H73" s="378" t="s">
        <v>1146</v>
      </c>
      <c r="I73" s="378" t="s">
        <v>611</v>
      </c>
      <c r="J73" s="378" t="s">
        <v>1147</v>
      </c>
      <c r="K73" s="379" t="s">
        <v>633</v>
      </c>
    </row>
  </sheetData>
  <mergeCells count="20">
    <mergeCell ref="E1:G1"/>
    <mergeCell ref="E2:G2"/>
    <mergeCell ref="A3:J3"/>
    <mergeCell ref="H1:J1"/>
    <mergeCell ref="H2:J2"/>
    <mergeCell ref="A1:A2"/>
    <mergeCell ref="M18:M19"/>
    <mergeCell ref="A17:K17"/>
    <mergeCell ref="G18:G19"/>
    <mergeCell ref="H18:H19"/>
    <mergeCell ref="I18:I19"/>
    <mergeCell ref="J18:J19"/>
    <mergeCell ref="K18:K19"/>
    <mergeCell ref="L18:L19"/>
    <mergeCell ref="A18:A19"/>
    <mergeCell ref="B18:B19"/>
    <mergeCell ref="C18:C19"/>
    <mergeCell ref="D18:D19"/>
    <mergeCell ref="E18:E19"/>
    <mergeCell ref="F18:F19"/>
  </mergeCells>
  <pageMargins left="0.84236111111111101" right="0.34722222222222199" top="1.05277777777778" bottom="1.05277777777778" header="0.78749999999999998" footer="0.78749999999999998"/>
  <pageSetup paperSize="9" scale="39" firstPageNumber="0" fitToWidth="0" fitToHeight="0" orientation="portrait" horizontalDpi="300" verticalDpi="300"/>
  <headerFooter>
    <oddHeader>&amp;C&amp;"Times New Roman,Normal"&amp;12&amp;A</oddHeader>
    <oddFooter>&amp;C&amp;"Times New Roman,Normal"&amp;12Página &amp;P</oddFooter>
  </headerFooter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O19"/>
  <sheetViews>
    <sheetView showGridLines="0" zoomScale="80" zoomScaleNormal="80" workbookViewId="0">
      <selection activeCell="M14" sqref="M14"/>
    </sheetView>
  </sheetViews>
  <sheetFormatPr defaultRowHeight="14.25"/>
  <cols>
    <col min="3" max="3" width="59" customWidth="1"/>
    <col min="4" max="4" width="23.5" customWidth="1"/>
    <col min="6" max="6" width="12" customWidth="1"/>
    <col min="7" max="7" width="11.5" customWidth="1"/>
    <col min="8" max="8" width="15" customWidth="1"/>
    <col min="10" max="10" width="13.875" customWidth="1"/>
    <col min="11" max="11" width="12.25" customWidth="1"/>
  </cols>
  <sheetData>
    <row r="1" spans="1:15" ht="15" customHeight="1">
      <c r="A1" s="306"/>
      <c r="B1" s="307"/>
      <c r="C1" s="307" t="s">
        <v>566</v>
      </c>
      <c r="D1" s="307" t="s">
        <v>229</v>
      </c>
      <c r="E1" s="499" t="s">
        <v>567</v>
      </c>
      <c r="F1" s="499"/>
      <c r="G1" s="499"/>
      <c r="H1" s="499" t="s">
        <v>231</v>
      </c>
      <c r="I1" s="499"/>
      <c r="J1" s="499"/>
      <c r="K1" s="500"/>
    </row>
    <row r="2" spans="1:15" ht="90" customHeight="1" thickBot="1">
      <c r="A2" s="308"/>
      <c r="B2" s="287"/>
      <c r="C2" s="287" t="s">
        <v>568</v>
      </c>
      <c r="D2" s="287" t="s">
        <v>569</v>
      </c>
      <c r="E2" s="501" t="s">
        <v>448</v>
      </c>
      <c r="F2" s="501"/>
      <c r="G2" s="501"/>
      <c r="H2" s="501" t="s">
        <v>234</v>
      </c>
      <c r="I2" s="501"/>
      <c r="J2" s="501"/>
      <c r="K2" s="502"/>
    </row>
    <row r="3" spans="1:15" ht="15.75" customHeight="1" thickBot="1">
      <c r="A3" s="503" t="s">
        <v>556</v>
      </c>
      <c r="B3" s="504"/>
      <c r="C3" s="504"/>
      <c r="D3" s="504"/>
      <c r="E3" s="504"/>
      <c r="F3" s="504"/>
      <c r="G3" s="504"/>
      <c r="H3" s="504"/>
      <c r="I3" s="504"/>
      <c r="J3" s="504"/>
      <c r="K3" s="505"/>
    </row>
    <row r="4" spans="1:15" ht="36.75" customHeight="1">
      <c r="A4" s="326" t="s">
        <v>236</v>
      </c>
      <c r="B4" s="321" t="s">
        <v>237</v>
      </c>
      <c r="C4" s="321" t="s">
        <v>238</v>
      </c>
      <c r="D4" s="321" t="s">
        <v>450</v>
      </c>
      <c r="E4" s="321" t="s">
        <v>239</v>
      </c>
      <c r="F4" s="321" t="s">
        <v>240</v>
      </c>
      <c r="G4" s="321" t="s">
        <v>510</v>
      </c>
      <c r="H4" s="321" t="s">
        <v>242</v>
      </c>
      <c r="I4" s="321" t="s">
        <v>511</v>
      </c>
      <c r="J4" s="321" t="s">
        <v>512</v>
      </c>
      <c r="K4" s="324"/>
    </row>
    <row r="5" spans="1:15" ht="23.25">
      <c r="A5" s="325" t="s">
        <v>613</v>
      </c>
      <c r="B5" s="111" t="s">
        <v>245</v>
      </c>
      <c r="C5" s="112" t="s">
        <v>104</v>
      </c>
      <c r="D5" s="112" t="s">
        <v>513</v>
      </c>
      <c r="E5" s="111" t="s">
        <v>16</v>
      </c>
      <c r="F5" s="161" t="s">
        <v>614</v>
      </c>
      <c r="G5" s="113">
        <v>5.86</v>
      </c>
      <c r="H5" s="113">
        <v>164080</v>
      </c>
      <c r="I5" s="111">
        <v>63.35</v>
      </c>
      <c r="J5" s="111">
        <v>63.35</v>
      </c>
      <c r="K5" s="324"/>
    </row>
    <row r="6" spans="1:15" ht="23.25">
      <c r="A6" s="325" t="s">
        <v>618</v>
      </c>
      <c r="B6" s="111" t="s">
        <v>245</v>
      </c>
      <c r="C6" s="112" t="s">
        <v>170</v>
      </c>
      <c r="D6" s="112" t="s">
        <v>513</v>
      </c>
      <c r="E6" s="111" t="s">
        <v>16</v>
      </c>
      <c r="F6" s="161" t="s">
        <v>619</v>
      </c>
      <c r="G6" s="113">
        <v>9.7100000000000009</v>
      </c>
      <c r="H6" s="113">
        <v>89730.11</v>
      </c>
      <c r="I6" s="111">
        <v>34.64</v>
      </c>
      <c r="J6" s="111">
        <v>97.99</v>
      </c>
      <c r="K6" s="324"/>
    </row>
    <row r="7" spans="1:15" ht="27.75" customHeight="1">
      <c r="A7" s="325" t="s">
        <v>622</v>
      </c>
      <c r="B7" s="111" t="s">
        <v>254</v>
      </c>
      <c r="C7" s="112" t="s">
        <v>346</v>
      </c>
      <c r="D7" s="112" t="s">
        <v>513</v>
      </c>
      <c r="E7" s="111" t="s">
        <v>16</v>
      </c>
      <c r="F7" s="161" t="s">
        <v>624</v>
      </c>
      <c r="G7" s="113">
        <v>0.14000000000000001</v>
      </c>
      <c r="H7" s="113">
        <v>5213.74</v>
      </c>
      <c r="I7" s="111">
        <v>2.0099999999999998</v>
      </c>
      <c r="J7" s="407">
        <v>100</v>
      </c>
      <c r="K7" s="324"/>
    </row>
    <row r="8" spans="1:15" ht="15" thickBot="1">
      <c r="A8" s="327"/>
      <c r="K8" s="324"/>
    </row>
    <row r="9" spans="1:15" ht="15" customHeight="1" thickBot="1">
      <c r="A9" s="503" t="s">
        <v>449</v>
      </c>
      <c r="B9" s="504"/>
      <c r="C9" s="504"/>
      <c r="D9" s="504"/>
      <c r="E9" s="504"/>
      <c r="F9" s="504"/>
      <c r="G9" s="504"/>
      <c r="H9" s="504"/>
      <c r="I9" s="504"/>
      <c r="J9" s="504"/>
      <c r="K9" s="505"/>
      <c r="L9" s="320"/>
      <c r="M9" s="320"/>
      <c r="N9" s="320"/>
      <c r="O9" s="320"/>
    </row>
    <row r="10" spans="1:15">
      <c r="A10" s="547" t="s">
        <v>236</v>
      </c>
      <c r="B10" s="544" t="s">
        <v>237</v>
      </c>
      <c r="C10" s="544" t="s">
        <v>238</v>
      </c>
      <c r="D10" s="544" t="s">
        <v>450</v>
      </c>
      <c r="E10" s="544" t="s">
        <v>239</v>
      </c>
      <c r="F10" s="544" t="s">
        <v>274</v>
      </c>
      <c r="G10" s="544" t="s">
        <v>451</v>
      </c>
      <c r="H10" s="544" t="s">
        <v>242</v>
      </c>
      <c r="I10" s="544" t="s">
        <v>452</v>
      </c>
      <c r="J10" s="544" t="s">
        <v>453</v>
      </c>
      <c r="K10" s="545" t="s">
        <v>454</v>
      </c>
    </row>
    <row r="11" spans="1:15" ht="14.25" customHeight="1">
      <c r="A11" s="548"/>
      <c r="B11" s="487"/>
      <c r="C11" s="487"/>
      <c r="D11" s="487"/>
      <c r="E11" s="487"/>
      <c r="F11" s="487"/>
      <c r="G11" s="487"/>
      <c r="H11" s="487"/>
      <c r="I11" s="487"/>
      <c r="J11" s="487"/>
      <c r="K11" s="546"/>
    </row>
    <row r="12" spans="1:15" ht="27">
      <c r="A12" s="411" t="s">
        <v>570</v>
      </c>
      <c r="B12" s="412" t="s">
        <v>254</v>
      </c>
      <c r="C12" s="413" t="s">
        <v>571</v>
      </c>
      <c r="D12" s="412" t="s">
        <v>265</v>
      </c>
      <c r="E12" s="412" t="s">
        <v>249</v>
      </c>
      <c r="F12" s="412" t="s">
        <v>572</v>
      </c>
      <c r="G12" s="414">
        <v>275.91000000000003</v>
      </c>
      <c r="H12" s="414">
        <v>162738.07</v>
      </c>
      <c r="I12" s="397">
        <v>0.62829999999999997</v>
      </c>
      <c r="J12" s="408">
        <v>162738.07</v>
      </c>
      <c r="K12" s="423">
        <v>0.62829999999999997</v>
      </c>
    </row>
    <row r="13" spans="1:15" ht="27">
      <c r="A13" s="415" t="s">
        <v>409</v>
      </c>
      <c r="B13" s="416" t="s">
        <v>245</v>
      </c>
      <c r="C13" s="417" t="s">
        <v>170</v>
      </c>
      <c r="D13" s="416" t="s">
        <v>265</v>
      </c>
      <c r="E13" s="416" t="s">
        <v>16</v>
      </c>
      <c r="F13" s="416" t="s">
        <v>576</v>
      </c>
      <c r="G13" s="418">
        <v>9.7100000000000009</v>
      </c>
      <c r="H13" s="418">
        <v>89581.73</v>
      </c>
      <c r="I13" s="399">
        <v>0.3458</v>
      </c>
      <c r="J13" s="409">
        <v>252319.79</v>
      </c>
      <c r="K13" s="424">
        <v>0.97409999999999997</v>
      </c>
    </row>
    <row r="14" spans="1:15" ht="27">
      <c r="A14" s="415" t="s">
        <v>581</v>
      </c>
      <c r="B14" s="416" t="s">
        <v>254</v>
      </c>
      <c r="C14" s="417" t="s">
        <v>582</v>
      </c>
      <c r="D14" s="416" t="s">
        <v>265</v>
      </c>
      <c r="E14" s="416" t="s">
        <v>249</v>
      </c>
      <c r="F14" s="416" t="s">
        <v>583</v>
      </c>
      <c r="G14" s="418">
        <v>141.36000000000001</v>
      </c>
      <c r="H14" s="418">
        <v>5255.68</v>
      </c>
      <c r="I14" s="399">
        <v>2.0299999999999999E-2</v>
      </c>
      <c r="J14" s="409">
        <v>257575.47</v>
      </c>
      <c r="K14" s="424">
        <v>0.99439999999999995</v>
      </c>
    </row>
    <row r="15" spans="1:15" ht="27">
      <c r="A15" s="415" t="s">
        <v>588</v>
      </c>
      <c r="B15" s="416" t="s">
        <v>254</v>
      </c>
      <c r="C15" s="417" t="s">
        <v>589</v>
      </c>
      <c r="D15" s="416" t="s">
        <v>271</v>
      </c>
      <c r="E15" s="416" t="s">
        <v>306</v>
      </c>
      <c r="F15" s="416" t="s">
        <v>590</v>
      </c>
      <c r="G15" s="418">
        <v>1.67</v>
      </c>
      <c r="H15" s="418">
        <v>1047.0899999999999</v>
      </c>
      <c r="I15" s="399">
        <v>4.0000000000000001E-3</v>
      </c>
      <c r="J15" s="409">
        <v>258622.57</v>
      </c>
      <c r="K15" s="424">
        <v>0.99850000000000005</v>
      </c>
    </row>
    <row r="16" spans="1:15" ht="27">
      <c r="A16" s="415" t="s">
        <v>595</v>
      </c>
      <c r="B16" s="416" t="s">
        <v>254</v>
      </c>
      <c r="C16" s="417" t="s">
        <v>596</v>
      </c>
      <c r="D16" s="416" t="s">
        <v>271</v>
      </c>
      <c r="E16" s="416" t="s">
        <v>306</v>
      </c>
      <c r="F16" s="416" t="s">
        <v>590</v>
      </c>
      <c r="G16" s="418">
        <v>0.42</v>
      </c>
      <c r="H16" s="418">
        <v>263.33999999999997</v>
      </c>
      <c r="I16" s="399">
        <v>1E-3</v>
      </c>
      <c r="J16" s="409">
        <v>258885.91</v>
      </c>
      <c r="K16" s="424">
        <v>0.99950000000000006</v>
      </c>
    </row>
    <row r="17" spans="1:15" ht="27">
      <c r="A17" s="415" t="s">
        <v>601</v>
      </c>
      <c r="B17" s="416" t="s">
        <v>254</v>
      </c>
      <c r="C17" s="417" t="s">
        <v>602</v>
      </c>
      <c r="D17" s="416" t="s">
        <v>271</v>
      </c>
      <c r="E17" s="416" t="s">
        <v>306</v>
      </c>
      <c r="F17" s="416" t="s">
        <v>590</v>
      </c>
      <c r="G17" s="418">
        <v>0.2</v>
      </c>
      <c r="H17" s="418">
        <v>125.4</v>
      </c>
      <c r="I17" s="399">
        <v>5.0000000000000001E-4</v>
      </c>
      <c r="J17" s="409">
        <v>259011.31</v>
      </c>
      <c r="K17" s="424">
        <v>1</v>
      </c>
    </row>
    <row r="18" spans="1:15" ht="27">
      <c r="A18" s="419" t="s">
        <v>607</v>
      </c>
      <c r="B18" s="420" t="s">
        <v>254</v>
      </c>
      <c r="C18" s="421" t="s">
        <v>608</v>
      </c>
      <c r="D18" s="420" t="s">
        <v>271</v>
      </c>
      <c r="E18" s="420" t="s">
        <v>306</v>
      </c>
      <c r="F18" s="420" t="s">
        <v>590</v>
      </c>
      <c r="G18" s="422">
        <v>0.02</v>
      </c>
      <c r="H18" s="422">
        <v>12.54</v>
      </c>
      <c r="I18" s="400">
        <v>0</v>
      </c>
      <c r="J18" s="410">
        <v>259023.85</v>
      </c>
      <c r="K18" s="425">
        <v>1</v>
      </c>
    </row>
    <row r="19" spans="1:15" ht="111.75" customHeight="1">
      <c r="A19" s="428" t="s">
        <v>112</v>
      </c>
      <c r="B19" s="428"/>
      <c r="C19" s="428"/>
      <c r="D19" s="428"/>
      <c r="E19" s="428"/>
      <c r="F19" s="428"/>
      <c r="G19" s="428"/>
      <c r="H19" s="428"/>
      <c r="I19" s="428"/>
      <c r="J19" s="428"/>
      <c r="K19" s="428"/>
      <c r="L19" s="328"/>
      <c r="M19" s="328"/>
      <c r="N19" s="328"/>
      <c r="O19" s="328"/>
    </row>
  </sheetData>
  <mergeCells count="18">
    <mergeCell ref="E1:G1"/>
    <mergeCell ref="E2:G2"/>
    <mergeCell ref="A3:K3"/>
    <mergeCell ref="H1:K1"/>
    <mergeCell ref="H2:K2"/>
    <mergeCell ref="A9:K9"/>
    <mergeCell ref="A19:K19"/>
    <mergeCell ref="G10:G11"/>
    <mergeCell ref="H10:H11"/>
    <mergeCell ref="I10:I11"/>
    <mergeCell ref="J10:J11"/>
    <mergeCell ref="K10:K11"/>
    <mergeCell ref="A10:A11"/>
    <mergeCell ref="B10:B11"/>
    <mergeCell ref="C10:C11"/>
    <mergeCell ref="D10:D11"/>
    <mergeCell ref="E10:E11"/>
    <mergeCell ref="F10:F11"/>
  </mergeCells>
  <pageMargins left="0.511811024" right="0.511811024" top="0.78740157499999996" bottom="0.78740157499999996" header="0.31496062000000002" footer="0.31496062000000002"/>
  <pageSetup paperSize="9" scale="60" fitToWidth="0" fitToHeight="0" orientation="landscape" horizontalDpi="0" verticalDpi="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O11"/>
  <sheetViews>
    <sheetView showGridLines="0" topLeftCell="A2" zoomScale="80" zoomScaleNormal="80" workbookViewId="0">
      <selection activeCell="M5" sqref="M5"/>
    </sheetView>
  </sheetViews>
  <sheetFormatPr defaultRowHeight="14.25"/>
  <cols>
    <col min="1" max="1" width="8.125" bestFit="1" customWidth="1"/>
    <col min="2" max="2" width="11.125" customWidth="1"/>
    <col min="3" max="3" width="67.125" customWidth="1"/>
    <col min="4" max="4" width="24.125" customWidth="1"/>
    <col min="5" max="5" width="8.75" customWidth="1"/>
    <col min="6" max="6" width="10.875" customWidth="1"/>
    <col min="7" max="8" width="9.875" bestFit="1" customWidth="1"/>
    <col min="9" max="9" width="8.75" bestFit="1" customWidth="1"/>
    <col min="10" max="10" width="14.5" customWidth="1"/>
  </cols>
  <sheetData>
    <row r="1" spans="1:15" ht="15" customHeight="1">
      <c r="A1" s="306"/>
      <c r="B1" s="307"/>
      <c r="C1" s="307" t="s">
        <v>566</v>
      </c>
      <c r="D1" s="307" t="s">
        <v>229</v>
      </c>
      <c r="E1" s="499" t="s">
        <v>567</v>
      </c>
      <c r="F1" s="499"/>
      <c r="G1" s="499" t="s">
        <v>231</v>
      </c>
      <c r="H1" s="499"/>
      <c r="I1" s="499"/>
      <c r="J1" s="499"/>
      <c r="K1" s="500"/>
    </row>
    <row r="2" spans="1:15" ht="90" customHeight="1" thickBot="1">
      <c r="A2" s="308"/>
      <c r="B2" s="287"/>
      <c r="C2" s="287" t="s">
        <v>628</v>
      </c>
      <c r="D2" s="287" t="s">
        <v>569</v>
      </c>
      <c r="E2" s="501" t="s">
        <v>448</v>
      </c>
      <c r="F2" s="501"/>
      <c r="G2" s="501" t="s">
        <v>234</v>
      </c>
      <c r="H2" s="501"/>
      <c r="I2" s="501"/>
      <c r="J2" s="501"/>
      <c r="K2" s="502"/>
    </row>
    <row r="3" spans="1:15" ht="15" customHeight="1" thickBot="1">
      <c r="A3" s="503" t="s">
        <v>556</v>
      </c>
      <c r="B3" s="504"/>
      <c r="C3" s="504"/>
      <c r="D3" s="504"/>
      <c r="E3" s="504"/>
      <c r="F3" s="504"/>
      <c r="G3" s="504"/>
      <c r="H3" s="504"/>
      <c r="I3" s="504"/>
      <c r="J3" s="504"/>
      <c r="K3" s="505"/>
    </row>
    <row r="4" spans="1:15" ht="29.25" customHeight="1">
      <c r="A4" s="301" t="s">
        <v>236</v>
      </c>
      <c r="B4" s="302" t="s">
        <v>237</v>
      </c>
      <c r="C4" s="302" t="s">
        <v>238</v>
      </c>
      <c r="D4" s="302" t="s">
        <v>450</v>
      </c>
      <c r="E4" s="303" t="s">
        <v>239</v>
      </c>
      <c r="F4" s="304" t="s">
        <v>240</v>
      </c>
      <c r="G4" s="304" t="s">
        <v>510</v>
      </c>
      <c r="H4" s="304" t="s">
        <v>242</v>
      </c>
      <c r="I4" s="304" t="s">
        <v>511</v>
      </c>
      <c r="J4" s="304" t="s">
        <v>512</v>
      </c>
      <c r="K4" s="324"/>
    </row>
    <row r="5" spans="1:15" ht="122.25" customHeight="1">
      <c r="A5" s="294" t="s">
        <v>412</v>
      </c>
      <c r="B5" s="292" t="s">
        <v>245</v>
      </c>
      <c r="C5" s="292" t="s">
        <v>413</v>
      </c>
      <c r="D5" s="292" t="s">
        <v>562</v>
      </c>
      <c r="E5" s="293" t="s">
        <v>362</v>
      </c>
      <c r="F5" s="291" t="s">
        <v>634</v>
      </c>
      <c r="G5" s="291" t="s">
        <v>632</v>
      </c>
      <c r="H5" s="291" t="s">
        <v>632</v>
      </c>
      <c r="I5" s="291" t="s">
        <v>532</v>
      </c>
      <c r="J5" s="291" t="s">
        <v>532</v>
      </c>
      <c r="K5" s="324"/>
    </row>
    <row r="6" spans="1:15" ht="15" thickBot="1">
      <c r="A6" s="549"/>
      <c r="B6" s="494"/>
      <c r="C6" s="494"/>
      <c r="D6" s="494"/>
      <c r="E6" s="494"/>
      <c r="F6" s="494"/>
      <c r="G6" s="494"/>
      <c r="H6" s="494"/>
      <c r="I6" s="494"/>
      <c r="J6" s="494"/>
      <c r="K6" s="324"/>
      <c r="L6" s="319"/>
      <c r="M6" s="319"/>
      <c r="N6" s="319"/>
      <c r="O6" s="319"/>
    </row>
    <row r="7" spans="1:15" ht="15" customHeight="1" thickBot="1">
      <c r="A7" s="503" t="s">
        <v>449</v>
      </c>
      <c r="B7" s="504"/>
      <c r="C7" s="504"/>
      <c r="D7" s="504"/>
      <c r="E7" s="504"/>
      <c r="F7" s="504"/>
      <c r="G7" s="504"/>
      <c r="H7" s="504"/>
      <c r="I7" s="504"/>
      <c r="J7" s="504"/>
      <c r="K7" s="505"/>
      <c r="L7" s="320"/>
      <c r="M7" s="320"/>
      <c r="N7" s="320"/>
      <c r="O7" s="320"/>
    </row>
    <row r="8" spans="1:15" ht="30" customHeight="1">
      <c r="A8" s="547" t="s">
        <v>236</v>
      </c>
      <c r="B8" s="544" t="s">
        <v>237</v>
      </c>
      <c r="C8" s="544" t="s">
        <v>238</v>
      </c>
      <c r="D8" s="544" t="s">
        <v>450</v>
      </c>
      <c r="E8" s="544" t="s">
        <v>239</v>
      </c>
      <c r="F8" s="544" t="s">
        <v>274</v>
      </c>
      <c r="G8" s="544" t="s">
        <v>451</v>
      </c>
      <c r="H8" s="544" t="s">
        <v>242</v>
      </c>
      <c r="I8" s="544" t="s">
        <v>452</v>
      </c>
      <c r="J8" s="544" t="s">
        <v>453</v>
      </c>
      <c r="K8" s="545" t="s">
        <v>454</v>
      </c>
    </row>
    <row r="9" spans="1:15" ht="14.25" customHeight="1">
      <c r="A9" s="548"/>
      <c r="B9" s="487"/>
      <c r="C9" s="487"/>
      <c r="D9" s="487"/>
      <c r="E9" s="487"/>
      <c r="F9" s="487"/>
      <c r="G9" s="487"/>
      <c r="H9" s="487"/>
      <c r="I9" s="487"/>
      <c r="J9" s="487"/>
      <c r="K9" s="546"/>
    </row>
    <row r="10" spans="1:15" ht="114.75" thickBot="1">
      <c r="A10" s="329" t="s">
        <v>629</v>
      </c>
      <c r="B10" s="330" t="s">
        <v>245</v>
      </c>
      <c r="C10" s="330" t="s">
        <v>630</v>
      </c>
      <c r="D10" s="330" t="s">
        <v>265</v>
      </c>
      <c r="E10" s="331" t="s">
        <v>362</v>
      </c>
      <c r="F10" s="332" t="s">
        <v>631</v>
      </c>
      <c r="G10" s="332" t="s">
        <v>632</v>
      </c>
      <c r="H10" s="332" t="s">
        <v>632</v>
      </c>
      <c r="I10" s="332" t="s">
        <v>633</v>
      </c>
      <c r="J10" s="333">
        <v>100631.81</v>
      </c>
      <c r="K10" s="334" t="s">
        <v>633</v>
      </c>
    </row>
    <row r="11" spans="1:15" ht="112.5" customHeight="1">
      <c r="A11" s="428" t="s">
        <v>112</v>
      </c>
      <c r="B11" s="428"/>
      <c r="C11" s="428"/>
      <c r="D11" s="428"/>
      <c r="E11" s="428"/>
      <c r="F11" s="428"/>
      <c r="G11" s="428"/>
      <c r="H11" s="428"/>
      <c r="I11" s="428"/>
      <c r="J11" s="428"/>
      <c r="K11" s="428"/>
      <c r="L11" s="319"/>
      <c r="M11" s="319"/>
      <c r="N11" s="319"/>
      <c r="O11" s="319"/>
    </row>
  </sheetData>
  <mergeCells count="19">
    <mergeCell ref="E1:F1"/>
    <mergeCell ref="E2:F2"/>
    <mergeCell ref="A6:J6"/>
    <mergeCell ref="G1:K1"/>
    <mergeCell ref="G2:K2"/>
    <mergeCell ref="A3:K3"/>
    <mergeCell ref="A11:K11"/>
    <mergeCell ref="A7:K7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</sheetPr>
  <dimension ref="A1:K150"/>
  <sheetViews>
    <sheetView topLeftCell="A19" workbookViewId="0">
      <selection activeCell="D26" sqref="D26"/>
    </sheetView>
  </sheetViews>
  <sheetFormatPr defaultColWidth="8.625" defaultRowHeight="14.25"/>
  <cols>
    <col min="1" max="1" width="10" customWidth="1"/>
    <col min="2" max="2" width="12" customWidth="1"/>
    <col min="3" max="3" width="10" customWidth="1"/>
    <col min="4" max="4" width="60" customWidth="1"/>
    <col min="5" max="5" width="16.5" customWidth="1"/>
    <col min="6" max="7" width="12" customWidth="1"/>
    <col min="8" max="8" width="13" customWidth="1"/>
    <col min="9" max="9" width="14" customWidth="1"/>
    <col min="10" max="1023" width="9"/>
    <col min="1024" max="1024" width="10.5" customWidth="1"/>
  </cols>
  <sheetData>
    <row r="1" spans="1:9" ht="20.45" customHeight="1">
      <c r="A1" s="41"/>
      <c r="B1" s="42"/>
      <c r="C1" s="443" t="s">
        <v>228</v>
      </c>
      <c r="D1" s="444"/>
      <c r="E1" s="196" t="s">
        <v>229</v>
      </c>
      <c r="F1" s="445" t="s">
        <v>230</v>
      </c>
      <c r="G1" s="446"/>
      <c r="H1" s="447" t="s">
        <v>231</v>
      </c>
      <c r="I1" s="447"/>
    </row>
    <row r="2" spans="1:9" ht="120.95" customHeight="1">
      <c r="A2" s="43"/>
      <c r="B2" s="44"/>
      <c r="C2" s="448" t="s">
        <v>232</v>
      </c>
      <c r="D2" s="449"/>
      <c r="E2" s="197" t="s">
        <v>233</v>
      </c>
      <c r="F2" s="445"/>
      <c r="G2" s="446"/>
      <c r="H2" s="450" t="s">
        <v>234</v>
      </c>
      <c r="I2" s="450"/>
    </row>
    <row r="3" spans="1:9" ht="18" customHeight="1">
      <c r="A3" s="46" t="s">
        <v>235</v>
      </c>
      <c r="B3" s="46" t="s">
        <v>236</v>
      </c>
      <c r="C3" s="46" t="s">
        <v>237</v>
      </c>
      <c r="D3" s="46" t="s">
        <v>238</v>
      </c>
      <c r="E3" s="267"/>
      <c r="F3" s="46" t="s">
        <v>239</v>
      </c>
      <c r="G3" s="46" t="s">
        <v>240</v>
      </c>
      <c r="H3" s="46" t="s">
        <v>241</v>
      </c>
      <c r="I3" s="46" t="s">
        <v>242</v>
      </c>
    </row>
    <row r="4" spans="1:9" ht="24" customHeight="1">
      <c r="A4" s="47" t="s">
        <v>243</v>
      </c>
      <c r="B4" s="48" t="s">
        <v>244</v>
      </c>
      <c r="C4" s="47" t="s">
        <v>245</v>
      </c>
      <c r="D4" s="48" t="s">
        <v>15</v>
      </c>
      <c r="E4" s="49"/>
      <c r="F4" s="47" t="s">
        <v>16</v>
      </c>
      <c r="G4" s="50">
        <v>1</v>
      </c>
      <c r="H4" s="51">
        <v>9.49</v>
      </c>
      <c r="I4" s="51">
        <v>9.49</v>
      </c>
    </row>
    <row r="5" spans="1:9" ht="24" customHeight="1">
      <c r="A5" s="55" t="s">
        <v>246</v>
      </c>
      <c r="B5" s="55">
        <v>90770</v>
      </c>
      <c r="C5" s="55" t="s">
        <v>247</v>
      </c>
      <c r="D5" s="56" t="s">
        <v>248</v>
      </c>
      <c r="E5" s="55"/>
      <c r="F5" s="55" t="s">
        <v>249</v>
      </c>
      <c r="G5" s="57">
        <v>8.0000000000000002E-3</v>
      </c>
      <c r="H5" s="58">
        <v>123.4</v>
      </c>
      <c r="I5" s="58">
        <v>0.98</v>
      </c>
    </row>
    <row r="6" spans="1:9" ht="24" customHeight="1">
      <c r="A6" s="55" t="s">
        <v>246</v>
      </c>
      <c r="B6" s="55">
        <v>90769</v>
      </c>
      <c r="C6" s="55" t="s">
        <v>247</v>
      </c>
      <c r="D6" s="56" t="s">
        <v>250</v>
      </c>
      <c r="E6" s="55"/>
      <c r="F6" s="55" t="s">
        <v>249</v>
      </c>
      <c r="G6" s="57">
        <v>3.2099999999999997E-2</v>
      </c>
      <c r="H6" s="58">
        <v>119.7</v>
      </c>
      <c r="I6" s="58">
        <v>3.84</v>
      </c>
    </row>
    <row r="7" spans="1:9" ht="24" customHeight="1">
      <c r="A7" s="55" t="s">
        <v>246</v>
      </c>
      <c r="B7" s="55">
        <v>90768</v>
      </c>
      <c r="C7" s="55" t="s">
        <v>247</v>
      </c>
      <c r="D7" s="56" t="s">
        <v>251</v>
      </c>
      <c r="E7" s="55"/>
      <c r="F7" s="55" t="s">
        <v>249</v>
      </c>
      <c r="G7" s="57">
        <v>2.1399999999999999E-2</v>
      </c>
      <c r="H7" s="58">
        <v>113.56</v>
      </c>
      <c r="I7" s="58">
        <v>2.4300000000000002</v>
      </c>
    </row>
    <row r="8" spans="1:9" ht="24" customHeight="1">
      <c r="A8" s="55" t="s">
        <v>246</v>
      </c>
      <c r="B8" s="55">
        <v>100533</v>
      </c>
      <c r="C8" s="55" t="s">
        <v>247</v>
      </c>
      <c r="D8" s="56" t="s">
        <v>252</v>
      </c>
      <c r="E8" s="55"/>
      <c r="F8" s="55" t="s">
        <v>249</v>
      </c>
      <c r="G8" s="57">
        <v>2.1399999999999999E-2</v>
      </c>
      <c r="H8" s="58">
        <v>36.5</v>
      </c>
      <c r="I8" s="58">
        <v>0.78</v>
      </c>
    </row>
    <row r="9" spans="1:9" ht="30" customHeight="1">
      <c r="A9" s="55" t="s">
        <v>246</v>
      </c>
      <c r="B9" s="55">
        <v>90775</v>
      </c>
      <c r="C9" s="55" t="s">
        <v>247</v>
      </c>
      <c r="D9" s="56" t="s">
        <v>253</v>
      </c>
      <c r="E9" s="205"/>
      <c r="F9" s="55" t="s">
        <v>249</v>
      </c>
      <c r="G9" s="57">
        <v>3.2099999999999997E-2</v>
      </c>
      <c r="H9" s="58">
        <v>45.69</v>
      </c>
      <c r="I9" s="58">
        <v>1.46</v>
      </c>
    </row>
    <row r="10" spans="1:9" ht="18.75" customHeight="1">
      <c r="A10" s="206" t="s">
        <v>17</v>
      </c>
      <c r="B10" s="207" t="s">
        <v>236</v>
      </c>
      <c r="C10" s="207" t="s">
        <v>237</v>
      </c>
      <c r="D10" s="207" t="s">
        <v>238</v>
      </c>
      <c r="E10" s="208"/>
      <c r="F10" s="207" t="s">
        <v>239</v>
      </c>
      <c r="G10" s="207" t="s">
        <v>240</v>
      </c>
      <c r="H10" s="207" t="s">
        <v>241</v>
      </c>
      <c r="I10" s="209" t="s">
        <v>242</v>
      </c>
    </row>
    <row r="11" spans="1:9" ht="27.75" customHeight="1">
      <c r="A11" s="47" t="s">
        <v>243</v>
      </c>
      <c r="B11" s="47" t="s">
        <v>127</v>
      </c>
      <c r="C11" s="47" t="s">
        <v>254</v>
      </c>
      <c r="D11" s="48" t="s">
        <v>128</v>
      </c>
      <c r="E11" s="48"/>
      <c r="F11" s="47" t="s">
        <v>16</v>
      </c>
      <c r="G11" s="50">
        <v>1</v>
      </c>
      <c r="H11" s="51">
        <v>0.9</v>
      </c>
      <c r="I11" s="51">
        <v>0.9</v>
      </c>
    </row>
    <row r="12" spans="1:9" ht="18.75" customHeight="1">
      <c r="A12" s="442" t="s">
        <v>255</v>
      </c>
      <c r="B12" s="442" t="s">
        <v>236</v>
      </c>
      <c r="C12" s="442" t="s">
        <v>237</v>
      </c>
      <c r="D12" s="442" t="s">
        <v>256</v>
      </c>
      <c r="E12" s="440" t="s">
        <v>257</v>
      </c>
      <c r="F12" s="440"/>
      <c r="G12" s="441"/>
      <c r="H12" s="442" t="s">
        <v>258</v>
      </c>
      <c r="I12" s="442" t="s">
        <v>259</v>
      </c>
    </row>
    <row r="13" spans="1:9" ht="18.75" customHeight="1">
      <c r="A13" s="439"/>
      <c r="B13" s="439"/>
      <c r="C13" s="439"/>
      <c r="D13" s="439"/>
      <c r="E13" s="211" t="s">
        <v>260</v>
      </c>
      <c r="F13" s="211" t="s">
        <v>261</v>
      </c>
      <c r="G13" s="211" t="s">
        <v>260</v>
      </c>
      <c r="H13" s="439"/>
      <c r="I13" s="439"/>
    </row>
    <row r="14" spans="1:9" ht="23.25" customHeight="1">
      <c r="A14" s="437" t="s">
        <v>262</v>
      </c>
      <c r="B14" s="437"/>
      <c r="C14" s="437"/>
      <c r="D14" s="437"/>
      <c r="E14" s="437" t="s">
        <v>263</v>
      </c>
      <c r="F14" s="437"/>
      <c r="G14" s="437"/>
      <c r="H14" s="437"/>
      <c r="I14" s="212">
        <v>0</v>
      </c>
    </row>
    <row r="15" spans="1:9" ht="23.25" customHeight="1">
      <c r="A15" s="146" t="s">
        <v>264</v>
      </c>
      <c r="B15" s="147" t="s">
        <v>236</v>
      </c>
      <c r="C15" s="147" t="s">
        <v>237</v>
      </c>
      <c r="D15" s="147" t="s">
        <v>265</v>
      </c>
      <c r="E15" s="440" t="s">
        <v>262</v>
      </c>
      <c r="F15" s="440"/>
      <c r="G15" s="440"/>
      <c r="H15" s="441"/>
      <c r="I15" s="147" t="s">
        <v>259</v>
      </c>
    </row>
    <row r="16" spans="1:9" ht="23.25" customHeight="1">
      <c r="A16" s="437" t="s">
        <v>262</v>
      </c>
      <c r="B16" s="437"/>
      <c r="C16" s="437"/>
      <c r="D16" s="437"/>
      <c r="E16" s="437" t="s">
        <v>266</v>
      </c>
      <c r="F16" s="437"/>
      <c r="G16" s="437"/>
      <c r="H16" s="437"/>
      <c r="I16" s="212">
        <v>0</v>
      </c>
    </row>
    <row r="17" spans="1:9" ht="23.25" customHeight="1">
      <c r="A17" s="437" t="s">
        <v>262</v>
      </c>
      <c r="B17" s="437"/>
      <c r="C17" s="437"/>
      <c r="D17" s="437"/>
      <c r="E17" s="437" t="s">
        <v>267</v>
      </c>
      <c r="F17" s="437"/>
      <c r="G17" s="437"/>
      <c r="H17" s="437"/>
      <c r="I17" s="212">
        <v>0</v>
      </c>
    </row>
    <row r="18" spans="1:9" ht="23.25" customHeight="1">
      <c r="A18" s="437" t="s">
        <v>262</v>
      </c>
      <c r="B18" s="437"/>
      <c r="C18" s="437"/>
      <c r="D18" s="437"/>
      <c r="E18" s="437" t="s">
        <v>268</v>
      </c>
      <c r="F18" s="437"/>
      <c r="G18" s="437"/>
      <c r="H18" s="437"/>
      <c r="I18" s="212">
        <v>1</v>
      </c>
    </row>
    <row r="19" spans="1:9" ht="23.25" customHeight="1">
      <c r="A19" s="437" t="s">
        <v>262</v>
      </c>
      <c r="B19" s="437"/>
      <c r="C19" s="437"/>
      <c r="D19" s="437"/>
      <c r="E19" s="437" t="s">
        <v>269</v>
      </c>
      <c r="F19" s="437"/>
      <c r="G19" s="437"/>
      <c r="H19" s="437"/>
      <c r="I19" s="212">
        <v>0</v>
      </c>
    </row>
    <row r="20" spans="1:9" ht="23.25" customHeight="1">
      <c r="A20" s="146" t="s">
        <v>270</v>
      </c>
      <c r="B20" s="147" t="s">
        <v>237</v>
      </c>
      <c r="C20" s="147" t="s">
        <v>236</v>
      </c>
      <c r="D20" s="147" t="s">
        <v>271</v>
      </c>
      <c r="E20" s="147" t="s">
        <v>262</v>
      </c>
      <c r="F20" s="147" t="s">
        <v>272</v>
      </c>
      <c r="G20" s="147" t="s">
        <v>273</v>
      </c>
      <c r="H20" s="147" t="s">
        <v>274</v>
      </c>
      <c r="I20" s="147" t="s">
        <v>259</v>
      </c>
    </row>
    <row r="21" spans="1:9" ht="23.25" customHeight="1">
      <c r="A21" s="437" t="s">
        <v>262</v>
      </c>
      <c r="B21" s="437"/>
      <c r="C21" s="437"/>
      <c r="D21" s="437"/>
      <c r="E21" s="437" t="s">
        <v>275</v>
      </c>
      <c r="F21" s="437"/>
      <c r="G21" s="437"/>
      <c r="H21" s="437"/>
      <c r="I21" s="212">
        <v>0</v>
      </c>
    </row>
    <row r="22" spans="1:9" ht="23.25" customHeight="1">
      <c r="A22" s="146" t="s">
        <v>276</v>
      </c>
      <c r="B22" s="147" t="s">
        <v>237</v>
      </c>
      <c r="C22" s="147" t="s">
        <v>236</v>
      </c>
      <c r="D22" s="147" t="s">
        <v>277</v>
      </c>
      <c r="E22" s="147" t="s">
        <v>262</v>
      </c>
      <c r="F22" s="147" t="s">
        <v>272</v>
      </c>
      <c r="G22" s="147" t="s">
        <v>273</v>
      </c>
      <c r="H22" s="147" t="s">
        <v>274</v>
      </c>
      <c r="I22" s="147" t="s">
        <v>259</v>
      </c>
    </row>
    <row r="23" spans="1:9" ht="38.25" customHeight="1">
      <c r="A23" s="202" t="s">
        <v>278</v>
      </c>
      <c r="B23" s="203" t="s">
        <v>254</v>
      </c>
      <c r="C23" s="203" t="s">
        <v>279</v>
      </c>
      <c r="D23" s="203" t="s">
        <v>280</v>
      </c>
      <c r="E23" s="203" t="s">
        <v>281</v>
      </c>
      <c r="F23" s="203" t="s">
        <v>282</v>
      </c>
      <c r="G23" s="213">
        <v>9015.43</v>
      </c>
      <c r="H23" s="203">
        <v>1E-4</v>
      </c>
      <c r="I23" s="203">
        <v>0.9</v>
      </c>
    </row>
    <row r="24" spans="1:9" ht="18" customHeight="1">
      <c r="A24" s="437" t="s">
        <v>262</v>
      </c>
      <c r="B24" s="437"/>
      <c r="C24" s="437"/>
      <c r="D24" s="437"/>
      <c r="E24" s="437" t="s">
        <v>283</v>
      </c>
      <c r="F24" s="437"/>
      <c r="G24" s="437"/>
      <c r="H24" s="437"/>
      <c r="I24" s="212">
        <v>0.9</v>
      </c>
    </row>
    <row r="25" spans="1:9" ht="26.1" customHeight="1">
      <c r="A25" s="214" t="s">
        <v>20</v>
      </c>
      <c r="B25" s="215" t="s">
        <v>236</v>
      </c>
      <c r="C25" s="215" t="s">
        <v>237</v>
      </c>
      <c r="D25" s="215" t="s">
        <v>238</v>
      </c>
      <c r="E25" s="216"/>
      <c r="F25" s="215" t="s">
        <v>239</v>
      </c>
      <c r="G25" s="215" t="s">
        <v>240</v>
      </c>
      <c r="H25" s="215" t="s">
        <v>241</v>
      </c>
      <c r="I25" s="217" t="s">
        <v>242</v>
      </c>
    </row>
    <row r="26" spans="1:9" ht="26.1" customHeight="1">
      <c r="A26" s="218" t="s">
        <v>243</v>
      </c>
      <c r="B26" s="218" t="s">
        <v>18</v>
      </c>
      <c r="C26" s="218" t="s">
        <v>245</v>
      </c>
      <c r="D26" s="219" t="s">
        <v>19</v>
      </c>
      <c r="E26" s="219"/>
      <c r="F26" s="218" t="s">
        <v>16</v>
      </c>
      <c r="G26" s="220">
        <v>1</v>
      </c>
      <c r="H26" s="221">
        <v>9.83</v>
      </c>
      <c r="I26" s="221">
        <v>9.83</v>
      </c>
    </row>
    <row r="27" spans="1:9" ht="24" customHeight="1">
      <c r="A27" s="55" t="s">
        <v>246</v>
      </c>
      <c r="B27" s="55">
        <v>90778</v>
      </c>
      <c r="C27" s="55" t="s">
        <v>247</v>
      </c>
      <c r="D27" s="56" t="s">
        <v>284</v>
      </c>
      <c r="E27" s="55"/>
      <c r="F27" s="55" t="s">
        <v>249</v>
      </c>
      <c r="G27" s="57">
        <v>4.1799999999999997E-2</v>
      </c>
      <c r="H27" s="58">
        <v>121.99</v>
      </c>
      <c r="I27" s="58">
        <v>5.09</v>
      </c>
    </row>
    <row r="28" spans="1:9" ht="24" customHeight="1">
      <c r="A28" s="55" t="s">
        <v>246</v>
      </c>
      <c r="B28" s="55">
        <v>100533</v>
      </c>
      <c r="C28" s="55" t="s">
        <v>247</v>
      </c>
      <c r="D28" s="56" t="s">
        <v>252</v>
      </c>
      <c r="E28" s="55"/>
      <c r="F28" s="55" t="s">
        <v>249</v>
      </c>
      <c r="G28" s="57">
        <v>3.7100000000000001E-2</v>
      </c>
      <c r="H28" s="58">
        <v>36.5</v>
      </c>
      <c r="I28" s="58">
        <v>1.35</v>
      </c>
    </row>
    <row r="29" spans="1:9" ht="24" customHeight="1">
      <c r="A29" s="55" t="s">
        <v>246</v>
      </c>
      <c r="B29" s="55">
        <v>90775</v>
      </c>
      <c r="C29" s="55" t="s">
        <v>247</v>
      </c>
      <c r="D29" s="56" t="s">
        <v>253</v>
      </c>
      <c r="E29" s="55"/>
      <c r="F29" s="55" t="s">
        <v>249</v>
      </c>
      <c r="G29" s="57">
        <v>7.4300000000000005E-2</v>
      </c>
      <c r="H29" s="58">
        <v>45.69</v>
      </c>
      <c r="I29" s="58">
        <v>3.39</v>
      </c>
    </row>
    <row r="30" spans="1:9" ht="0.95" customHeight="1">
      <c r="A30" s="54"/>
      <c r="B30" s="54"/>
      <c r="C30" s="54"/>
      <c r="D30" s="54"/>
      <c r="E30" s="54"/>
      <c r="F30" s="54"/>
      <c r="G30" s="54"/>
      <c r="H30" s="54"/>
      <c r="I30" s="54"/>
    </row>
    <row r="31" spans="1:9" ht="0.95" customHeight="1">
      <c r="A31" s="59"/>
      <c r="B31" s="59"/>
      <c r="C31" s="54"/>
      <c r="D31" s="54"/>
      <c r="E31" s="54"/>
      <c r="F31" s="54"/>
      <c r="G31" s="54"/>
      <c r="H31" s="54"/>
      <c r="I31" s="54"/>
    </row>
    <row r="32" spans="1:9" ht="18" customHeight="1">
      <c r="A32" s="46" t="s">
        <v>23</v>
      </c>
      <c r="B32" s="46" t="s">
        <v>236</v>
      </c>
      <c r="C32" s="46" t="s">
        <v>237</v>
      </c>
      <c r="D32" s="46" t="s">
        <v>238</v>
      </c>
      <c r="E32" s="46"/>
      <c r="F32" s="46" t="s">
        <v>239</v>
      </c>
      <c r="G32" s="46" t="s">
        <v>240</v>
      </c>
      <c r="H32" s="46" t="s">
        <v>241</v>
      </c>
      <c r="I32" s="46" t="s">
        <v>242</v>
      </c>
    </row>
    <row r="33" spans="1:9" ht="26.1" customHeight="1">
      <c r="A33" s="47" t="s">
        <v>243</v>
      </c>
      <c r="B33" s="47" t="s">
        <v>24</v>
      </c>
      <c r="C33" s="47" t="s">
        <v>245</v>
      </c>
      <c r="D33" s="48" t="s">
        <v>25</v>
      </c>
      <c r="E33" s="48"/>
      <c r="F33" s="47" t="s">
        <v>16</v>
      </c>
      <c r="G33" s="50">
        <v>1</v>
      </c>
      <c r="H33" s="51">
        <v>3.57</v>
      </c>
      <c r="I33" s="51">
        <v>3.57</v>
      </c>
    </row>
    <row r="34" spans="1:9" ht="26.1" customHeight="1">
      <c r="A34" s="55" t="s">
        <v>246</v>
      </c>
      <c r="B34" s="55" t="s">
        <v>285</v>
      </c>
      <c r="C34" s="55" t="s">
        <v>254</v>
      </c>
      <c r="D34" s="56" t="s">
        <v>286</v>
      </c>
      <c r="E34" s="55"/>
      <c r="F34" s="55" t="s">
        <v>287</v>
      </c>
      <c r="G34" s="57">
        <v>1.1E-4</v>
      </c>
      <c r="H34" s="58">
        <v>20794.310000000001</v>
      </c>
      <c r="I34" s="58">
        <v>2.2799999999999998</v>
      </c>
    </row>
    <row r="35" spans="1:9" ht="26.1" customHeight="1">
      <c r="A35" s="55" t="s">
        <v>246</v>
      </c>
      <c r="B35" s="55">
        <v>88255</v>
      </c>
      <c r="C35" s="55" t="s">
        <v>247</v>
      </c>
      <c r="D35" s="56" t="s">
        <v>288</v>
      </c>
      <c r="E35" s="55"/>
      <c r="F35" s="55" t="s">
        <v>249</v>
      </c>
      <c r="G35" s="57">
        <v>1.5800000000000002E-2</v>
      </c>
      <c r="H35" s="58">
        <v>36.08</v>
      </c>
      <c r="I35" s="58">
        <v>0.56999999999999995</v>
      </c>
    </row>
    <row r="36" spans="1:9" ht="24" customHeight="1">
      <c r="A36" s="55" t="s">
        <v>246</v>
      </c>
      <c r="B36" s="55">
        <v>90775</v>
      </c>
      <c r="C36" s="55" t="s">
        <v>247</v>
      </c>
      <c r="D36" s="56" t="s">
        <v>253</v>
      </c>
      <c r="E36" s="55"/>
      <c r="F36" s="55" t="s">
        <v>249</v>
      </c>
      <c r="G36" s="57">
        <v>1.5800000000000002E-2</v>
      </c>
      <c r="H36" s="58">
        <v>45.69</v>
      </c>
      <c r="I36" s="58">
        <v>0.72</v>
      </c>
    </row>
    <row r="37" spans="1:9" ht="0.95" customHeight="1" thickTop="1" thickBot="1">
      <c r="A37" s="59"/>
      <c r="B37" s="59"/>
      <c r="C37" s="54"/>
      <c r="D37" s="54"/>
      <c r="E37" s="54"/>
      <c r="F37" s="54"/>
      <c r="G37" s="54"/>
      <c r="H37" s="54"/>
      <c r="I37" s="54"/>
    </row>
    <row r="38" spans="1:9" ht="0.95" customHeight="1" thickTop="1">
      <c r="A38" s="59"/>
      <c r="B38" s="59"/>
      <c r="C38" s="54"/>
      <c r="D38" s="54"/>
      <c r="E38" s="54"/>
      <c r="F38" s="54"/>
      <c r="G38" s="54"/>
      <c r="H38" s="54"/>
      <c r="I38" s="54"/>
    </row>
    <row r="39" spans="1:9" ht="18" customHeight="1">
      <c r="A39" s="46" t="s">
        <v>26</v>
      </c>
      <c r="B39" s="46" t="s">
        <v>236</v>
      </c>
      <c r="C39" s="46" t="s">
        <v>237</v>
      </c>
      <c r="D39" s="46" t="s">
        <v>238</v>
      </c>
      <c r="E39" s="46"/>
      <c r="F39" s="46" t="s">
        <v>239</v>
      </c>
      <c r="G39" s="46" t="s">
        <v>240</v>
      </c>
      <c r="H39" s="46" t="s">
        <v>241</v>
      </c>
      <c r="I39" s="46" t="s">
        <v>242</v>
      </c>
    </row>
    <row r="40" spans="1:9" ht="24" customHeight="1">
      <c r="A40" s="47" t="s">
        <v>243</v>
      </c>
      <c r="B40" s="47" t="s">
        <v>27</v>
      </c>
      <c r="C40" s="47" t="s">
        <v>245</v>
      </c>
      <c r="D40" s="48" t="s">
        <v>289</v>
      </c>
      <c r="E40" s="48"/>
      <c r="F40" s="47" t="s">
        <v>16</v>
      </c>
      <c r="G40" s="50">
        <v>1</v>
      </c>
      <c r="H40" s="51">
        <v>7.19</v>
      </c>
      <c r="I40" s="51">
        <v>7.19</v>
      </c>
    </row>
    <row r="41" spans="1:9" ht="24" customHeight="1">
      <c r="A41" s="55" t="s">
        <v>246</v>
      </c>
      <c r="B41" s="55" t="s">
        <v>285</v>
      </c>
      <c r="C41" s="55" t="s">
        <v>254</v>
      </c>
      <c r="D41" s="56" t="s">
        <v>286</v>
      </c>
      <c r="E41" s="55"/>
      <c r="F41" s="55" t="s">
        <v>287</v>
      </c>
      <c r="G41" s="57">
        <v>2.2000000000000001E-4</v>
      </c>
      <c r="H41" s="58">
        <v>20794.310000000001</v>
      </c>
      <c r="I41" s="58">
        <v>4.57</v>
      </c>
    </row>
    <row r="42" spans="1:9" ht="24" customHeight="1">
      <c r="A42" s="55" t="s">
        <v>246</v>
      </c>
      <c r="B42" s="55">
        <v>88255</v>
      </c>
      <c r="C42" s="55" t="s">
        <v>247</v>
      </c>
      <c r="D42" s="56" t="s">
        <v>288</v>
      </c>
      <c r="E42" s="55"/>
      <c r="F42" s="55" t="s">
        <v>249</v>
      </c>
      <c r="G42" s="57">
        <v>2.0660000000000001E-2</v>
      </c>
      <c r="H42" s="58">
        <v>36.08</v>
      </c>
      <c r="I42" s="58">
        <v>0.74</v>
      </c>
    </row>
    <row r="43" spans="1:9" ht="24" customHeight="1">
      <c r="A43" s="55" t="s">
        <v>246</v>
      </c>
      <c r="B43" s="55">
        <v>90775</v>
      </c>
      <c r="C43" s="55" t="s">
        <v>247</v>
      </c>
      <c r="D43" s="56" t="s">
        <v>253</v>
      </c>
      <c r="E43" s="55"/>
      <c r="F43" s="55" t="s">
        <v>249</v>
      </c>
      <c r="G43" s="57">
        <v>4.1320000000000003E-2</v>
      </c>
      <c r="H43" s="58">
        <v>45.69</v>
      </c>
      <c r="I43" s="58">
        <v>1.88</v>
      </c>
    </row>
    <row r="44" spans="1:9" ht="0.95" customHeight="1" thickTop="1">
      <c r="A44" s="54"/>
      <c r="B44" s="54"/>
      <c r="C44" s="54"/>
      <c r="D44" s="54"/>
      <c r="E44" s="54"/>
      <c r="F44" s="54"/>
      <c r="G44" s="54"/>
      <c r="H44" s="54"/>
      <c r="I44" s="54"/>
    </row>
    <row r="45" spans="1:9" ht="18" customHeight="1">
      <c r="A45" s="46" t="s">
        <v>29</v>
      </c>
      <c r="B45" s="46" t="s">
        <v>236</v>
      </c>
      <c r="C45" s="46" t="s">
        <v>237</v>
      </c>
      <c r="D45" s="46" t="s">
        <v>238</v>
      </c>
      <c r="E45" s="46"/>
      <c r="F45" s="46" t="s">
        <v>239</v>
      </c>
      <c r="G45" s="46" t="s">
        <v>240</v>
      </c>
      <c r="H45" s="46" t="s">
        <v>241</v>
      </c>
      <c r="I45" s="46" t="s">
        <v>242</v>
      </c>
    </row>
    <row r="46" spans="1:9" ht="24" customHeight="1">
      <c r="A46" s="47" t="s">
        <v>243</v>
      </c>
      <c r="B46" s="47" t="s">
        <v>30</v>
      </c>
      <c r="C46" s="47" t="s">
        <v>245</v>
      </c>
      <c r="D46" s="48" t="s">
        <v>31</v>
      </c>
      <c r="E46" s="47"/>
      <c r="F46" s="47" t="s">
        <v>16</v>
      </c>
      <c r="G46" s="50">
        <v>1</v>
      </c>
      <c r="H46" s="51">
        <v>5.21</v>
      </c>
      <c r="I46" s="51">
        <v>5.21</v>
      </c>
    </row>
    <row r="47" spans="1:9" ht="24" customHeight="1">
      <c r="A47" s="55" t="s">
        <v>246</v>
      </c>
      <c r="B47" s="55">
        <v>90778</v>
      </c>
      <c r="C47" s="55" t="s">
        <v>247</v>
      </c>
      <c r="D47" s="56" t="s">
        <v>284</v>
      </c>
      <c r="E47" s="55"/>
      <c r="F47" s="55" t="s">
        <v>249</v>
      </c>
      <c r="G47" s="57">
        <v>2.6800000000000001E-2</v>
      </c>
      <c r="H47" s="58">
        <v>121.99</v>
      </c>
      <c r="I47" s="58">
        <v>3.26</v>
      </c>
    </row>
    <row r="48" spans="1:9" ht="24" customHeight="1">
      <c r="A48" s="55" t="s">
        <v>246</v>
      </c>
      <c r="B48" s="55">
        <v>90775</v>
      </c>
      <c r="C48" s="55" t="s">
        <v>247</v>
      </c>
      <c r="D48" s="56" t="s">
        <v>253</v>
      </c>
      <c r="E48" s="55"/>
      <c r="F48" s="55" t="s">
        <v>249</v>
      </c>
      <c r="G48" s="57">
        <v>2.6800000000000001E-2</v>
      </c>
      <c r="H48" s="58">
        <v>45.69</v>
      </c>
      <c r="I48" s="58">
        <v>1.22</v>
      </c>
    </row>
    <row r="49" spans="1:9" ht="24" customHeight="1">
      <c r="A49" s="55" t="s">
        <v>246</v>
      </c>
      <c r="B49" s="55">
        <v>100533</v>
      </c>
      <c r="C49" s="55" t="s">
        <v>247</v>
      </c>
      <c r="D49" s="56" t="s">
        <v>252</v>
      </c>
      <c r="E49" s="55"/>
      <c r="F49" s="55" t="s">
        <v>249</v>
      </c>
      <c r="G49" s="57">
        <v>2.01E-2</v>
      </c>
      <c r="H49" s="58">
        <v>36.5</v>
      </c>
      <c r="I49" s="58">
        <v>0.73</v>
      </c>
    </row>
    <row r="50" spans="1:9" ht="0.95" customHeight="1" thickTop="1">
      <c r="A50" s="54"/>
      <c r="B50" s="54"/>
      <c r="C50" s="54"/>
      <c r="D50" s="54"/>
      <c r="E50" s="54"/>
      <c r="F50" s="54"/>
      <c r="G50" s="54"/>
      <c r="H50" s="54"/>
      <c r="I50" s="54"/>
    </row>
    <row r="51" spans="1:9" ht="18" customHeight="1">
      <c r="A51" s="46" t="s">
        <v>32</v>
      </c>
      <c r="B51" s="46" t="s">
        <v>236</v>
      </c>
      <c r="C51" s="46" t="s">
        <v>237</v>
      </c>
      <c r="D51" s="46" t="s">
        <v>238</v>
      </c>
      <c r="E51" s="46"/>
      <c r="F51" s="46" t="s">
        <v>239</v>
      </c>
      <c r="G51" s="46" t="s">
        <v>240</v>
      </c>
      <c r="H51" s="46" t="s">
        <v>241</v>
      </c>
      <c r="I51" s="46" t="s">
        <v>242</v>
      </c>
    </row>
    <row r="52" spans="1:9" ht="26.1" customHeight="1">
      <c r="A52" s="47" t="s">
        <v>243</v>
      </c>
      <c r="B52" s="47" t="s">
        <v>33</v>
      </c>
      <c r="C52" s="47" t="s">
        <v>245</v>
      </c>
      <c r="D52" s="48" t="s">
        <v>34</v>
      </c>
      <c r="E52" s="47"/>
      <c r="F52" s="47" t="s">
        <v>16</v>
      </c>
      <c r="G52" s="50">
        <v>1</v>
      </c>
      <c r="H52" s="51">
        <v>1.74</v>
      </c>
      <c r="I52" s="51">
        <v>1.74</v>
      </c>
    </row>
    <row r="53" spans="1:9" ht="24" customHeight="1">
      <c r="A53" s="55" t="s">
        <v>246</v>
      </c>
      <c r="B53" s="55">
        <v>90775</v>
      </c>
      <c r="C53" s="55" t="s">
        <v>247</v>
      </c>
      <c r="D53" s="56" t="s">
        <v>253</v>
      </c>
      <c r="E53" s="55"/>
      <c r="F53" s="55" t="s">
        <v>249</v>
      </c>
      <c r="G53" s="191">
        <v>8.9999999999999993E-3</v>
      </c>
      <c r="H53" s="58">
        <v>45.69</v>
      </c>
      <c r="I53" s="58">
        <v>0.41</v>
      </c>
    </row>
    <row r="54" spans="1:9" ht="24" customHeight="1">
      <c r="A54" s="55" t="s">
        <v>246</v>
      </c>
      <c r="B54" s="55">
        <v>90778</v>
      </c>
      <c r="C54" s="55" t="s">
        <v>247</v>
      </c>
      <c r="D54" s="56" t="s">
        <v>284</v>
      </c>
      <c r="E54" s="55"/>
      <c r="F54" s="55" t="s">
        <v>249</v>
      </c>
      <c r="G54" s="191">
        <v>8.9999999999999993E-3</v>
      </c>
      <c r="H54" s="58">
        <v>121.99</v>
      </c>
      <c r="I54" s="58">
        <v>1.0900000000000001</v>
      </c>
    </row>
    <row r="55" spans="1:9" ht="24" customHeight="1">
      <c r="A55" s="55" t="s">
        <v>246</v>
      </c>
      <c r="B55" s="55">
        <v>88255</v>
      </c>
      <c r="C55" s="55" t="s">
        <v>247</v>
      </c>
      <c r="D55" s="56" t="s">
        <v>288</v>
      </c>
      <c r="E55" s="55"/>
      <c r="F55" s="55" t="s">
        <v>249</v>
      </c>
      <c r="G55" s="191">
        <v>6.7999999999999996E-3</v>
      </c>
      <c r="H55" s="58">
        <v>36.08</v>
      </c>
      <c r="I55" s="58">
        <v>0.24</v>
      </c>
    </row>
    <row r="56" spans="1:9" ht="0.95" customHeight="1">
      <c r="A56" s="54"/>
      <c r="B56" s="54"/>
      <c r="C56" s="54"/>
      <c r="D56" s="54"/>
      <c r="E56" s="54"/>
      <c r="F56" s="54"/>
      <c r="G56" s="54"/>
      <c r="H56" s="54"/>
      <c r="I56" s="54"/>
    </row>
    <row r="57" spans="1:9" ht="18" customHeight="1">
      <c r="A57" s="225"/>
      <c r="B57" s="225"/>
      <c r="C57" s="225"/>
      <c r="D57" s="225"/>
      <c r="E57" s="225"/>
      <c r="F57" s="225"/>
      <c r="G57" s="225"/>
      <c r="H57" s="225"/>
      <c r="I57" s="225"/>
    </row>
    <row r="58" spans="1:9" ht="24" customHeight="1">
      <c r="A58" s="46" t="s">
        <v>35</v>
      </c>
      <c r="B58" s="46" t="s">
        <v>236</v>
      </c>
      <c r="C58" s="46" t="s">
        <v>237</v>
      </c>
      <c r="D58" s="46" t="s">
        <v>238</v>
      </c>
      <c r="E58" s="46"/>
      <c r="F58" s="46" t="s">
        <v>239</v>
      </c>
      <c r="G58" s="46" t="s">
        <v>240</v>
      </c>
      <c r="H58" s="46" t="s">
        <v>241</v>
      </c>
      <c r="I58" s="46" t="s">
        <v>242</v>
      </c>
    </row>
    <row r="59" spans="1:9" ht="30" customHeight="1">
      <c r="A59" s="47" t="s">
        <v>243</v>
      </c>
      <c r="B59" s="47" t="s">
        <v>36</v>
      </c>
      <c r="C59" s="47" t="s">
        <v>245</v>
      </c>
      <c r="D59" s="165" t="s">
        <v>170</v>
      </c>
      <c r="E59" s="204"/>
      <c r="F59" s="47" t="s">
        <v>16</v>
      </c>
      <c r="G59" s="192">
        <v>1</v>
      </c>
      <c r="H59" s="51">
        <v>8.16</v>
      </c>
      <c r="I59" s="51">
        <v>8.16</v>
      </c>
    </row>
    <row r="60" spans="1:9" ht="46.5" customHeight="1">
      <c r="A60" s="52"/>
      <c r="B60" s="52"/>
      <c r="C60" s="55" t="s">
        <v>290</v>
      </c>
      <c r="D60" s="53" t="s">
        <v>170</v>
      </c>
      <c r="E60" s="271"/>
      <c r="F60" s="52" t="s">
        <v>16</v>
      </c>
      <c r="G60" s="193">
        <v>1</v>
      </c>
      <c r="H60" s="60">
        <v>8.16</v>
      </c>
      <c r="I60" s="60">
        <v>8.16</v>
      </c>
    </row>
    <row r="61" spans="1:9" ht="18" customHeight="1">
      <c r="A61" s="222" t="s">
        <v>38</v>
      </c>
      <c r="B61" s="222" t="s">
        <v>236</v>
      </c>
      <c r="C61" s="222" t="s">
        <v>237</v>
      </c>
      <c r="D61" s="222" t="s">
        <v>238</v>
      </c>
      <c r="E61" s="222"/>
      <c r="F61" s="222" t="s">
        <v>239</v>
      </c>
      <c r="G61" s="222" t="s">
        <v>240</v>
      </c>
      <c r="H61" s="222" t="s">
        <v>241</v>
      </c>
      <c r="I61" s="222" t="s">
        <v>242</v>
      </c>
    </row>
    <row r="62" spans="1:9" ht="26.1" customHeight="1">
      <c r="A62" s="153" t="s">
        <v>243</v>
      </c>
      <c r="B62" s="47" t="s">
        <v>42</v>
      </c>
      <c r="C62" s="47" t="s">
        <v>245</v>
      </c>
      <c r="D62" s="48" t="s">
        <v>291</v>
      </c>
      <c r="E62" s="47"/>
      <c r="F62" s="47" t="s">
        <v>16</v>
      </c>
      <c r="G62" s="50">
        <v>1</v>
      </c>
      <c r="H62" s="51">
        <v>1.34</v>
      </c>
      <c r="I62" s="51">
        <v>1.34</v>
      </c>
    </row>
    <row r="63" spans="1:9" ht="26.1" customHeight="1">
      <c r="A63" s="55" t="s">
        <v>246</v>
      </c>
      <c r="B63" s="55" t="s">
        <v>285</v>
      </c>
      <c r="C63" s="55" t="s">
        <v>254</v>
      </c>
      <c r="D63" s="56" t="s">
        <v>286</v>
      </c>
      <c r="E63" s="56"/>
      <c r="F63" s="55" t="s">
        <v>287</v>
      </c>
      <c r="G63" s="57">
        <v>4.1E-5</v>
      </c>
      <c r="H63" s="58">
        <v>20794.310000000001</v>
      </c>
      <c r="I63" s="58">
        <v>0.85</v>
      </c>
    </row>
    <row r="64" spans="1:9" ht="24" customHeight="1">
      <c r="A64" s="55" t="s">
        <v>246</v>
      </c>
      <c r="B64" s="55">
        <v>88255</v>
      </c>
      <c r="C64" s="55" t="s">
        <v>247</v>
      </c>
      <c r="D64" s="56" t="s">
        <v>288</v>
      </c>
      <c r="E64" s="56"/>
      <c r="F64" s="55" t="s">
        <v>249</v>
      </c>
      <c r="G64" s="57">
        <v>6.1000000000000004E-3</v>
      </c>
      <c r="H64" s="58">
        <v>36.08</v>
      </c>
      <c r="I64" s="58">
        <v>0.22</v>
      </c>
    </row>
    <row r="65" spans="1:9" ht="24" customHeight="1">
      <c r="A65" s="55" t="s">
        <v>246</v>
      </c>
      <c r="B65" s="55">
        <v>90775</v>
      </c>
      <c r="C65" s="55" t="s">
        <v>247</v>
      </c>
      <c r="D65" s="56" t="s">
        <v>253</v>
      </c>
      <c r="E65" s="56"/>
      <c r="F65" s="55" t="s">
        <v>249</v>
      </c>
      <c r="G65" s="57">
        <v>6.1000000000000004E-3</v>
      </c>
      <c r="H65" s="58">
        <v>45.69</v>
      </c>
      <c r="I65" s="58">
        <v>0.27</v>
      </c>
    </row>
    <row r="66" spans="1:9" ht="24" customHeight="1">
      <c r="A66" s="222" t="s">
        <v>41</v>
      </c>
      <c r="B66" s="222" t="s">
        <v>236</v>
      </c>
      <c r="C66" s="222" t="s">
        <v>237</v>
      </c>
      <c r="D66" s="222" t="s">
        <v>238</v>
      </c>
      <c r="E66" s="222"/>
      <c r="F66" s="222" t="s">
        <v>239</v>
      </c>
      <c r="G66" s="222" t="s">
        <v>240</v>
      </c>
      <c r="H66" s="222" t="s">
        <v>241</v>
      </c>
      <c r="I66" s="222" t="s">
        <v>242</v>
      </c>
    </row>
    <row r="67" spans="1:9" ht="24" customHeight="1">
      <c r="A67" s="153" t="s">
        <v>243</v>
      </c>
      <c r="B67" s="47" t="s">
        <v>45</v>
      </c>
      <c r="C67" s="47" t="s">
        <v>245</v>
      </c>
      <c r="D67" s="48" t="s">
        <v>292</v>
      </c>
      <c r="E67" s="47"/>
      <c r="F67" s="47" t="s">
        <v>16</v>
      </c>
      <c r="G67" s="50">
        <v>1</v>
      </c>
      <c r="H67" s="51">
        <v>1.6</v>
      </c>
      <c r="I67" s="51">
        <v>1.6</v>
      </c>
    </row>
    <row r="68" spans="1:9" ht="24" customHeight="1">
      <c r="A68" s="55" t="s">
        <v>246</v>
      </c>
      <c r="B68" s="55" t="s">
        <v>285</v>
      </c>
      <c r="C68" s="55" t="s">
        <v>254</v>
      </c>
      <c r="D68" s="56" t="s">
        <v>286</v>
      </c>
      <c r="E68" s="224"/>
      <c r="F68" s="55" t="s">
        <v>287</v>
      </c>
      <c r="G68" s="57">
        <v>5.0000000000000002E-5</v>
      </c>
      <c r="H68" s="58">
        <v>20794.310000000001</v>
      </c>
      <c r="I68" s="58">
        <v>1.03</v>
      </c>
    </row>
    <row r="69" spans="1:9" ht="24" customHeight="1">
      <c r="A69" s="55" t="s">
        <v>246</v>
      </c>
      <c r="B69" s="55">
        <v>88255</v>
      </c>
      <c r="C69" s="55" t="s">
        <v>247</v>
      </c>
      <c r="D69" s="56" t="s">
        <v>288</v>
      </c>
      <c r="E69" s="224"/>
      <c r="F69" s="55" t="s">
        <v>249</v>
      </c>
      <c r="G69" s="57">
        <v>7.1999999999999998E-3</v>
      </c>
      <c r="H69" s="58">
        <v>36.08</v>
      </c>
      <c r="I69" s="58">
        <v>0.25</v>
      </c>
    </row>
    <row r="70" spans="1:9" ht="24" customHeight="1">
      <c r="A70" s="55" t="s">
        <v>246</v>
      </c>
      <c r="B70" s="55">
        <v>90775</v>
      </c>
      <c r="C70" s="55" t="s">
        <v>247</v>
      </c>
      <c r="D70" s="56" t="s">
        <v>253</v>
      </c>
      <c r="E70" s="224"/>
      <c r="F70" s="55" t="s">
        <v>249</v>
      </c>
      <c r="G70" s="57">
        <v>7.1999999999999998E-3</v>
      </c>
      <c r="H70" s="58">
        <v>45.69</v>
      </c>
      <c r="I70" s="58">
        <v>0.32</v>
      </c>
    </row>
    <row r="71" spans="1:9" ht="24" customHeight="1"/>
    <row r="72" spans="1:9" ht="18" customHeight="1">
      <c r="A72" s="222" t="s">
        <v>44</v>
      </c>
      <c r="B72" s="222" t="s">
        <v>236</v>
      </c>
      <c r="C72" s="222" t="s">
        <v>237</v>
      </c>
      <c r="D72" s="222" t="s">
        <v>238</v>
      </c>
      <c r="E72" s="222"/>
      <c r="F72" s="222" t="s">
        <v>239</v>
      </c>
      <c r="G72" s="222" t="s">
        <v>240</v>
      </c>
      <c r="H72" s="222" t="s">
        <v>241</v>
      </c>
      <c r="I72" s="222" t="s">
        <v>242</v>
      </c>
    </row>
    <row r="73" spans="1:9" ht="26.1" customHeight="1">
      <c r="A73" s="47" t="s">
        <v>243</v>
      </c>
      <c r="B73" s="47" t="s">
        <v>192</v>
      </c>
      <c r="C73" s="47" t="s">
        <v>254</v>
      </c>
      <c r="D73" s="48" t="s">
        <v>193</v>
      </c>
      <c r="E73" s="204" t="s">
        <v>262</v>
      </c>
      <c r="F73" s="50" t="s">
        <v>190</v>
      </c>
      <c r="G73" s="50">
        <v>1</v>
      </c>
      <c r="H73" s="51">
        <v>1558.97</v>
      </c>
      <c r="I73" s="51">
        <v>1558.97</v>
      </c>
    </row>
    <row r="74" spans="1:9" ht="26.1" customHeight="1">
      <c r="A74" s="438" t="s">
        <v>255</v>
      </c>
      <c r="B74" s="438" t="s">
        <v>236</v>
      </c>
      <c r="C74" s="438" t="s">
        <v>237</v>
      </c>
      <c r="D74" s="438" t="s">
        <v>256</v>
      </c>
      <c r="E74" s="211" t="s">
        <v>262</v>
      </c>
      <c r="F74" s="440" t="s">
        <v>257</v>
      </c>
      <c r="G74" s="441"/>
      <c r="H74" s="438" t="s">
        <v>258</v>
      </c>
      <c r="I74" s="438" t="s">
        <v>259</v>
      </c>
    </row>
    <row r="75" spans="1:9" ht="24" customHeight="1">
      <c r="A75" s="439"/>
      <c r="B75" s="439"/>
      <c r="C75" s="439"/>
      <c r="D75" s="439"/>
      <c r="E75" s="211" t="s">
        <v>260</v>
      </c>
      <c r="F75" s="211" t="s">
        <v>261</v>
      </c>
      <c r="G75" s="211" t="s">
        <v>260</v>
      </c>
      <c r="H75" s="439"/>
      <c r="I75" s="439"/>
    </row>
    <row r="76" spans="1:9" ht="26.1" customHeight="1">
      <c r="A76" s="437" t="s">
        <v>262</v>
      </c>
      <c r="B76" s="437"/>
      <c r="C76" s="437"/>
      <c r="D76" s="437"/>
      <c r="E76" s="437" t="s">
        <v>263</v>
      </c>
      <c r="F76" s="437"/>
      <c r="G76" s="437"/>
      <c r="H76" s="437"/>
      <c r="I76" s="212">
        <v>0</v>
      </c>
    </row>
    <row r="77" spans="1:9" ht="26.1" customHeight="1">
      <c r="A77" s="146" t="s">
        <v>264</v>
      </c>
      <c r="B77" s="147" t="s">
        <v>236</v>
      </c>
      <c r="C77" s="147" t="s">
        <v>237</v>
      </c>
      <c r="D77" s="147" t="s">
        <v>265</v>
      </c>
      <c r="E77" s="440" t="s">
        <v>262</v>
      </c>
      <c r="F77" s="440"/>
      <c r="G77" s="440"/>
      <c r="H77" s="441"/>
      <c r="I77" s="147" t="s">
        <v>259</v>
      </c>
    </row>
    <row r="78" spans="1:9" ht="26.1" customHeight="1">
      <c r="A78" s="437" t="s">
        <v>262</v>
      </c>
      <c r="B78" s="437"/>
      <c r="C78" s="437"/>
      <c r="D78" s="437"/>
      <c r="E78" s="437" t="s">
        <v>266</v>
      </c>
      <c r="F78" s="437"/>
      <c r="G78" s="437"/>
      <c r="H78" s="437"/>
      <c r="I78" s="212">
        <v>0</v>
      </c>
    </row>
    <row r="79" spans="1:9" ht="26.1" customHeight="1">
      <c r="A79" s="437" t="s">
        <v>262</v>
      </c>
      <c r="B79" s="437"/>
      <c r="C79" s="437"/>
      <c r="D79" s="437"/>
      <c r="E79" s="437" t="s">
        <v>267</v>
      </c>
      <c r="F79" s="437"/>
      <c r="G79" s="437"/>
      <c r="H79" s="437"/>
      <c r="I79" s="212">
        <v>0</v>
      </c>
    </row>
    <row r="80" spans="1:9" ht="26.1" customHeight="1">
      <c r="A80" s="437" t="s">
        <v>262</v>
      </c>
      <c r="B80" s="437"/>
      <c r="C80" s="437"/>
      <c r="D80" s="437"/>
      <c r="E80" s="437" t="s">
        <v>268</v>
      </c>
      <c r="F80" s="437"/>
      <c r="G80" s="437"/>
      <c r="H80" s="437"/>
      <c r="I80" s="212">
        <v>1</v>
      </c>
    </row>
    <row r="81" spans="1:9" ht="26.1" customHeight="1">
      <c r="A81" s="437" t="s">
        <v>262</v>
      </c>
      <c r="B81" s="437"/>
      <c r="C81" s="437"/>
      <c r="D81" s="437"/>
      <c r="E81" s="437" t="s">
        <v>269</v>
      </c>
      <c r="F81" s="437"/>
      <c r="G81" s="437"/>
      <c r="H81" s="437"/>
      <c r="I81" s="212">
        <v>0</v>
      </c>
    </row>
    <row r="82" spans="1:9" ht="26.1" customHeight="1">
      <c r="A82" s="146" t="s">
        <v>270</v>
      </c>
      <c r="B82" s="147" t="s">
        <v>237</v>
      </c>
      <c r="C82" s="147" t="s">
        <v>236</v>
      </c>
      <c r="D82" s="147" t="s">
        <v>271</v>
      </c>
      <c r="E82" s="147" t="s">
        <v>262</v>
      </c>
      <c r="F82" s="147" t="s">
        <v>272</v>
      </c>
      <c r="G82" s="147" t="s">
        <v>273</v>
      </c>
      <c r="H82" s="147" t="s">
        <v>274</v>
      </c>
      <c r="I82" s="147" t="s">
        <v>259</v>
      </c>
    </row>
    <row r="83" spans="1:9" ht="26.1" customHeight="1">
      <c r="A83" s="55" t="s">
        <v>293</v>
      </c>
      <c r="B83" s="55" t="s">
        <v>254</v>
      </c>
      <c r="C83" s="55" t="s">
        <v>294</v>
      </c>
      <c r="D83" s="56" t="s">
        <v>295</v>
      </c>
      <c r="E83" s="55" t="s">
        <v>281</v>
      </c>
      <c r="F83" s="55" t="s">
        <v>282</v>
      </c>
      <c r="G83" s="55">
        <v>6.78</v>
      </c>
      <c r="H83" s="55">
        <v>1</v>
      </c>
      <c r="I83" s="55">
        <v>6.78</v>
      </c>
    </row>
    <row r="84" spans="1:9" ht="26.1" customHeight="1">
      <c r="A84" s="55" t="s">
        <v>293</v>
      </c>
      <c r="B84" s="55" t="s">
        <v>254</v>
      </c>
      <c r="C84" s="55" t="s">
        <v>296</v>
      </c>
      <c r="D84" s="56" t="s">
        <v>297</v>
      </c>
      <c r="E84" s="55" t="s">
        <v>281</v>
      </c>
      <c r="F84" s="55" t="s">
        <v>282</v>
      </c>
      <c r="G84" s="55">
        <v>3.6</v>
      </c>
      <c r="H84" s="55">
        <v>0.1</v>
      </c>
      <c r="I84" s="55">
        <v>0.36</v>
      </c>
    </row>
    <row r="85" spans="1:9" ht="26.1" customHeight="1">
      <c r="A85" s="55" t="s">
        <v>293</v>
      </c>
      <c r="B85" s="55" t="s">
        <v>254</v>
      </c>
      <c r="C85" s="55" t="s">
        <v>298</v>
      </c>
      <c r="D85" s="56" t="s">
        <v>299</v>
      </c>
      <c r="E85" s="55" t="s">
        <v>281</v>
      </c>
      <c r="F85" s="55" t="s">
        <v>282</v>
      </c>
      <c r="G85" s="55">
        <v>9.1</v>
      </c>
      <c r="H85" s="55">
        <v>2</v>
      </c>
      <c r="I85" s="55">
        <v>18.2</v>
      </c>
    </row>
    <row r="86" spans="1:9" ht="26.1" customHeight="1">
      <c r="A86" s="55" t="s">
        <v>293</v>
      </c>
      <c r="B86" s="55" t="s">
        <v>254</v>
      </c>
      <c r="C86" s="55" t="s">
        <v>300</v>
      </c>
      <c r="D86" s="56" t="s">
        <v>301</v>
      </c>
      <c r="E86" s="55" t="s">
        <v>281</v>
      </c>
      <c r="F86" s="55" t="s">
        <v>282</v>
      </c>
      <c r="G86" s="55">
        <v>3.13</v>
      </c>
      <c r="H86" s="55">
        <v>2</v>
      </c>
      <c r="I86" s="55">
        <v>6.26</v>
      </c>
    </row>
    <row r="87" spans="1:9" ht="26.1" customHeight="1">
      <c r="A87" s="55" t="s">
        <v>293</v>
      </c>
      <c r="B87" s="55" t="s">
        <v>254</v>
      </c>
      <c r="C87" s="55" t="s">
        <v>302</v>
      </c>
      <c r="D87" s="56" t="s">
        <v>303</v>
      </c>
      <c r="E87" s="55" t="s">
        <v>281</v>
      </c>
      <c r="F87" s="55" t="s">
        <v>282</v>
      </c>
      <c r="G87" s="55">
        <v>0.19</v>
      </c>
      <c r="H87" s="55">
        <v>10</v>
      </c>
      <c r="I87" s="55">
        <v>1.9</v>
      </c>
    </row>
    <row r="88" spans="1:9" ht="26.1" customHeight="1">
      <c r="A88" s="437" t="s">
        <v>262</v>
      </c>
      <c r="B88" s="437"/>
      <c r="C88" s="437"/>
      <c r="D88" s="437"/>
      <c r="E88" s="437" t="s">
        <v>275</v>
      </c>
      <c r="F88" s="437"/>
      <c r="G88" s="437"/>
      <c r="H88" s="437"/>
      <c r="I88" s="212">
        <v>33.5</v>
      </c>
    </row>
    <row r="89" spans="1:9" ht="26.1" customHeight="1">
      <c r="A89" s="146" t="s">
        <v>276</v>
      </c>
      <c r="B89" s="147" t="s">
        <v>237</v>
      </c>
      <c r="C89" s="147" t="s">
        <v>236</v>
      </c>
      <c r="D89" s="147" t="s">
        <v>277</v>
      </c>
      <c r="E89" s="147" t="s">
        <v>262</v>
      </c>
      <c r="F89" s="147" t="s">
        <v>272</v>
      </c>
      <c r="G89" s="147" t="s">
        <v>273</v>
      </c>
      <c r="H89" s="147" t="s">
        <v>274</v>
      </c>
      <c r="I89" s="147" t="s">
        <v>259</v>
      </c>
    </row>
    <row r="90" spans="1:9" ht="26.1" customHeight="1">
      <c r="A90" s="55" t="s">
        <v>278</v>
      </c>
      <c r="B90" s="55" t="s">
        <v>254</v>
      </c>
      <c r="C90" s="55" t="s">
        <v>304</v>
      </c>
      <c r="D90" s="56" t="s">
        <v>305</v>
      </c>
      <c r="E90" s="55" t="s">
        <v>281</v>
      </c>
      <c r="F90" s="55" t="s">
        <v>306</v>
      </c>
      <c r="G90" s="55">
        <v>148.71</v>
      </c>
      <c r="H90" s="55">
        <v>2</v>
      </c>
      <c r="I90" s="55">
        <v>297.42</v>
      </c>
    </row>
    <row r="91" spans="1:9" ht="26.1" customHeight="1">
      <c r="A91" s="55" t="s">
        <v>278</v>
      </c>
      <c r="B91" s="55" t="s">
        <v>254</v>
      </c>
      <c r="C91" s="55" t="s">
        <v>307</v>
      </c>
      <c r="D91" s="56" t="s">
        <v>308</v>
      </c>
      <c r="E91" s="55" t="s">
        <v>281</v>
      </c>
      <c r="F91" s="55" t="s">
        <v>306</v>
      </c>
      <c r="G91" s="55">
        <v>120.75</v>
      </c>
      <c r="H91" s="55">
        <v>6</v>
      </c>
      <c r="I91" s="55">
        <v>724.5</v>
      </c>
    </row>
    <row r="92" spans="1:9" ht="26.1" customHeight="1">
      <c r="A92" s="55" t="s">
        <v>278</v>
      </c>
      <c r="B92" s="55" t="s">
        <v>254</v>
      </c>
      <c r="C92" s="55" t="s">
        <v>309</v>
      </c>
      <c r="D92" s="56" t="s">
        <v>310</v>
      </c>
      <c r="E92" s="55" t="s">
        <v>281</v>
      </c>
      <c r="F92" s="55" t="s">
        <v>306</v>
      </c>
      <c r="G92" s="55">
        <v>36.06</v>
      </c>
      <c r="H92" s="55">
        <v>5</v>
      </c>
      <c r="I92" s="55">
        <v>180.3</v>
      </c>
    </row>
    <row r="93" spans="1:9" ht="26.1" customHeight="1">
      <c r="A93" s="55" t="s">
        <v>278</v>
      </c>
      <c r="B93" s="55" t="s">
        <v>254</v>
      </c>
      <c r="C93" s="55" t="s">
        <v>311</v>
      </c>
      <c r="D93" s="56" t="s">
        <v>312</v>
      </c>
      <c r="E93" s="55" t="s">
        <v>281</v>
      </c>
      <c r="F93" s="55" t="s">
        <v>306</v>
      </c>
      <c r="G93" s="55">
        <v>64.650000000000006</v>
      </c>
      <c r="H93" s="55">
        <v>5</v>
      </c>
      <c r="I93" s="55">
        <v>323.25</v>
      </c>
    </row>
    <row r="94" spans="1:9" ht="26.1" customHeight="1">
      <c r="A94" s="437" t="s">
        <v>262</v>
      </c>
      <c r="B94" s="437"/>
      <c r="C94" s="437"/>
      <c r="D94" s="437"/>
      <c r="E94" s="437" t="s">
        <v>283</v>
      </c>
      <c r="F94" s="437"/>
      <c r="G94" s="437"/>
      <c r="H94" s="437"/>
      <c r="I94" s="223">
        <v>1525.47</v>
      </c>
    </row>
    <row r="95" spans="1:9" ht="26.1" customHeight="1">
      <c r="A95" s="146" t="s">
        <v>249</v>
      </c>
      <c r="B95" s="147" t="s">
        <v>237</v>
      </c>
      <c r="C95" s="147" t="s">
        <v>236</v>
      </c>
      <c r="D95" s="147" t="s">
        <v>313</v>
      </c>
      <c r="E95" s="147" t="s">
        <v>314</v>
      </c>
      <c r="F95" s="147" t="s">
        <v>272</v>
      </c>
      <c r="G95" s="147" t="s">
        <v>273</v>
      </c>
      <c r="H95" s="147" t="s">
        <v>274</v>
      </c>
      <c r="I95" s="147" t="s">
        <v>259</v>
      </c>
    </row>
    <row r="96" spans="1:9" ht="26.1" customHeight="1">
      <c r="A96" s="437" t="s">
        <v>262</v>
      </c>
      <c r="B96" s="437"/>
      <c r="C96" s="437"/>
      <c r="D96" s="437"/>
      <c r="E96" s="437" t="s">
        <v>315</v>
      </c>
      <c r="F96" s="437"/>
      <c r="G96" s="437"/>
      <c r="H96" s="437"/>
      <c r="I96" s="223">
        <v>1525.47</v>
      </c>
    </row>
    <row r="97" spans="1:9" ht="26.1" customHeight="1">
      <c r="A97" s="222" t="s">
        <v>73</v>
      </c>
      <c r="B97" s="222" t="s">
        <v>236</v>
      </c>
      <c r="C97" s="222" t="s">
        <v>237</v>
      </c>
      <c r="D97" s="222" t="s">
        <v>238</v>
      </c>
      <c r="E97" s="222"/>
      <c r="F97" s="222" t="s">
        <v>239</v>
      </c>
      <c r="G97" s="222" t="s">
        <v>240</v>
      </c>
      <c r="H97" s="222" t="s">
        <v>241</v>
      </c>
      <c r="I97" s="222" t="s">
        <v>242</v>
      </c>
    </row>
    <row r="98" spans="1:9" ht="26.1" customHeight="1">
      <c r="A98" s="47" t="s">
        <v>243</v>
      </c>
      <c r="B98" s="47" t="s">
        <v>199</v>
      </c>
      <c r="C98" s="47" t="s">
        <v>254</v>
      </c>
      <c r="D98" s="48" t="s">
        <v>316</v>
      </c>
      <c r="E98" s="204" t="s">
        <v>262</v>
      </c>
      <c r="F98" s="50" t="s">
        <v>16</v>
      </c>
      <c r="G98" s="50">
        <v>1</v>
      </c>
      <c r="H98" s="51">
        <v>0.48</v>
      </c>
      <c r="I98" s="51">
        <v>0.48</v>
      </c>
    </row>
    <row r="99" spans="1:9" ht="26.1" customHeight="1">
      <c r="A99" s="442" t="s">
        <v>255</v>
      </c>
      <c r="B99" s="442" t="s">
        <v>236</v>
      </c>
      <c r="C99" s="442" t="s">
        <v>237</v>
      </c>
      <c r="D99" s="442" t="s">
        <v>256</v>
      </c>
      <c r="E99" s="147" t="s">
        <v>262</v>
      </c>
      <c r="F99" s="440" t="s">
        <v>257</v>
      </c>
      <c r="G99" s="441"/>
      <c r="H99" s="442" t="s">
        <v>258</v>
      </c>
      <c r="I99" s="442" t="s">
        <v>259</v>
      </c>
    </row>
    <row r="100" spans="1:9" ht="26.1" customHeight="1">
      <c r="A100" s="439"/>
      <c r="B100" s="439"/>
      <c r="C100" s="439"/>
      <c r="D100" s="439"/>
      <c r="E100" s="211" t="s">
        <v>260</v>
      </c>
      <c r="F100" s="211" t="s">
        <v>261</v>
      </c>
      <c r="G100" s="211" t="s">
        <v>260</v>
      </c>
      <c r="H100" s="439"/>
      <c r="I100" s="439"/>
    </row>
    <row r="101" spans="1:9" ht="26.1" customHeight="1">
      <c r="A101" s="437" t="s">
        <v>262</v>
      </c>
      <c r="B101" s="437"/>
      <c r="C101" s="437"/>
      <c r="D101" s="437"/>
      <c r="E101" s="437" t="s">
        <v>263</v>
      </c>
      <c r="F101" s="437"/>
      <c r="G101" s="437"/>
      <c r="H101" s="437"/>
      <c r="I101" s="212">
        <v>0</v>
      </c>
    </row>
    <row r="102" spans="1:9" ht="26.1" customHeight="1">
      <c r="A102" s="146" t="s">
        <v>264</v>
      </c>
      <c r="B102" s="147" t="s">
        <v>236</v>
      </c>
      <c r="C102" s="147" t="s">
        <v>237</v>
      </c>
      <c r="D102" s="147" t="s">
        <v>265</v>
      </c>
      <c r="E102" s="440" t="s">
        <v>262</v>
      </c>
      <c r="F102" s="440"/>
      <c r="G102" s="440"/>
      <c r="H102" s="441"/>
      <c r="I102" s="147" t="s">
        <v>259</v>
      </c>
    </row>
    <row r="103" spans="1:9" ht="26.1" customHeight="1">
      <c r="A103" s="437" t="s">
        <v>262</v>
      </c>
      <c r="B103" s="437"/>
      <c r="C103" s="437"/>
      <c r="D103" s="437"/>
      <c r="E103" s="437" t="s">
        <v>266</v>
      </c>
      <c r="F103" s="437"/>
      <c r="G103" s="437"/>
      <c r="H103" s="437"/>
      <c r="I103" s="212">
        <v>0</v>
      </c>
    </row>
    <row r="104" spans="1:9" ht="26.1" customHeight="1">
      <c r="A104" s="437" t="s">
        <v>262</v>
      </c>
      <c r="B104" s="437"/>
      <c r="C104" s="437"/>
      <c r="D104" s="437"/>
      <c r="E104" s="437" t="s">
        <v>267</v>
      </c>
      <c r="F104" s="437"/>
      <c r="G104" s="437"/>
      <c r="H104" s="437"/>
      <c r="I104" s="212">
        <v>0</v>
      </c>
    </row>
    <row r="105" spans="1:9" ht="26.1" customHeight="1">
      <c r="A105" s="437" t="s">
        <v>262</v>
      </c>
      <c r="B105" s="437"/>
      <c r="C105" s="437"/>
      <c r="D105" s="437"/>
      <c r="E105" s="437" t="s">
        <v>268</v>
      </c>
      <c r="F105" s="437"/>
      <c r="G105" s="437"/>
      <c r="H105" s="437"/>
      <c r="I105" s="212">
        <v>1</v>
      </c>
    </row>
    <row r="106" spans="1:9" ht="26.1" customHeight="1">
      <c r="A106" s="437" t="s">
        <v>262</v>
      </c>
      <c r="B106" s="437"/>
      <c r="C106" s="437"/>
      <c r="D106" s="437"/>
      <c r="E106" s="437" t="s">
        <v>269</v>
      </c>
      <c r="F106" s="437"/>
      <c r="G106" s="437"/>
      <c r="H106" s="437"/>
      <c r="I106" s="212">
        <v>0</v>
      </c>
    </row>
    <row r="107" spans="1:9" ht="26.1" customHeight="1">
      <c r="A107" s="146" t="s">
        <v>270</v>
      </c>
      <c r="B107" s="147" t="s">
        <v>237</v>
      </c>
      <c r="C107" s="147" t="s">
        <v>236</v>
      </c>
      <c r="D107" s="147" t="s">
        <v>271</v>
      </c>
      <c r="E107" s="147" t="s">
        <v>262</v>
      </c>
      <c r="F107" s="147" t="s">
        <v>272</v>
      </c>
      <c r="G107" s="147" t="s">
        <v>273</v>
      </c>
      <c r="H107" s="147" t="s">
        <v>274</v>
      </c>
      <c r="I107" s="147" t="s">
        <v>259</v>
      </c>
    </row>
    <row r="108" spans="1:9" ht="26.1" customHeight="1">
      <c r="A108" s="437" t="s">
        <v>262</v>
      </c>
      <c r="B108" s="437"/>
      <c r="C108" s="437"/>
      <c r="D108" s="437"/>
      <c r="E108" s="437" t="s">
        <v>275</v>
      </c>
      <c r="F108" s="437"/>
      <c r="G108" s="437"/>
      <c r="H108" s="437"/>
      <c r="I108" s="212">
        <v>0</v>
      </c>
    </row>
    <row r="109" spans="1:9" ht="26.1" customHeight="1">
      <c r="A109" s="146" t="s">
        <v>276</v>
      </c>
      <c r="B109" s="147" t="s">
        <v>237</v>
      </c>
      <c r="C109" s="147" t="s">
        <v>236</v>
      </c>
      <c r="D109" s="147" t="s">
        <v>277</v>
      </c>
      <c r="E109" s="147" t="s">
        <v>262</v>
      </c>
      <c r="F109" s="147" t="s">
        <v>272</v>
      </c>
      <c r="G109" s="147" t="s">
        <v>273</v>
      </c>
      <c r="H109" s="147" t="s">
        <v>274</v>
      </c>
      <c r="I109" s="147" t="s">
        <v>259</v>
      </c>
    </row>
    <row r="110" spans="1:9" ht="26.1" customHeight="1">
      <c r="A110" s="55" t="s">
        <v>278</v>
      </c>
      <c r="B110" s="55" t="s">
        <v>254</v>
      </c>
      <c r="C110" s="55" t="s">
        <v>307</v>
      </c>
      <c r="D110" s="56" t="s">
        <v>308</v>
      </c>
      <c r="E110" s="55" t="s">
        <v>281</v>
      </c>
      <c r="F110" s="55" t="s">
        <v>306</v>
      </c>
      <c r="G110" s="55">
        <v>120.75</v>
      </c>
      <c r="H110" s="55">
        <v>4.0000000000000001E-3</v>
      </c>
      <c r="I110" s="55">
        <v>0.48</v>
      </c>
    </row>
    <row r="111" spans="1:9" ht="26.1" customHeight="1">
      <c r="A111" s="437" t="s">
        <v>262</v>
      </c>
      <c r="B111" s="437"/>
      <c r="C111" s="437"/>
      <c r="D111" s="437"/>
      <c r="E111" s="437" t="s">
        <v>283</v>
      </c>
      <c r="F111" s="437"/>
      <c r="G111" s="437"/>
      <c r="H111" s="437"/>
      <c r="I111" s="212">
        <v>0.48</v>
      </c>
    </row>
    <row r="112" spans="1:9" ht="26.1" customHeight="1">
      <c r="A112" s="146" t="s">
        <v>249</v>
      </c>
      <c r="B112" s="147" t="s">
        <v>237</v>
      </c>
      <c r="C112" s="147" t="s">
        <v>236</v>
      </c>
      <c r="D112" s="147" t="s">
        <v>313</v>
      </c>
      <c r="E112" s="147" t="s">
        <v>314</v>
      </c>
      <c r="F112" s="147" t="s">
        <v>272</v>
      </c>
      <c r="G112" s="147" t="s">
        <v>273</v>
      </c>
      <c r="H112" s="147" t="s">
        <v>274</v>
      </c>
      <c r="I112" s="147" t="s">
        <v>259</v>
      </c>
    </row>
    <row r="113" spans="1:11" ht="26.1" customHeight="1">
      <c r="A113" s="437" t="s">
        <v>262</v>
      </c>
      <c r="B113" s="437"/>
      <c r="C113" s="437"/>
      <c r="D113" s="437"/>
      <c r="E113" s="437" t="s">
        <v>315</v>
      </c>
      <c r="F113" s="437"/>
      <c r="G113" s="437"/>
      <c r="H113" s="437"/>
      <c r="I113" s="212">
        <v>0.48</v>
      </c>
    </row>
    <row r="114" spans="1:11" ht="26.1" customHeight="1">
      <c r="A114" s="222" t="s">
        <v>73</v>
      </c>
      <c r="B114" s="222" t="s">
        <v>236</v>
      </c>
      <c r="C114" s="222" t="s">
        <v>237</v>
      </c>
      <c r="D114" s="222" t="s">
        <v>238</v>
      </c>
      <c r="E114" s="222" t="s">
        <v>262</v>
      </c>
      <c r="F114" s="222" t="s">
        <v>239</v>
      </c>
      <c r="G114" s="222" t="s">
        <v>240</v>
      </c>
      <c r="H114" s="222" t="s">
        <v>241</v>
      </c>
      <c r="I114" s="222" t="s">
        <v>242</v>
      </c>
    </row>
    <row r="115" spans="1:11" ht="25.5">
      <c r="A115" s="47" t="s">
        <v>243</v>
      </c>
      <c r="B115" s="47" t="s">
        <v>213</v>
      </c>
      <c r="C115" s="47" t="s">
        <v>254</v>
      </c>
      <c r="D115" s="48" t="s">
        <v>317</v>
      </c>
      <c r="E115" s="210" t="s">
        <v>262</v>
      </c>
      <c r="F115" s="50" t="s">
        <v>282</v>
      </c>
      <c r="G115" s="50">
        <v>1</v>
      </c>
      <c r="H115" s="51">
        <v>888.88</v>
      </c>
      <c r="I115" s="51">
        <v>888.88</v>
      </c>
    </row>
    <row r="116" spans="1:11" ht="26.1" customHeight="1">
      <c r="A116" s="438" t="s">
        <v>255</v>
      </c>
      <c r="B116" s="438" t="s">
        <v>236</v>
      </c>
      <c r="C116" s="438" t="s">
        <v>237</v>
      </c>
      <c r="D116" s="438" t="s">
        <v>256</v>
      </c>
      <c r="E116" s="211" t="s">
        <v>262</v>
      </c>
      <c r="F116" s="440" t="s">
        <v>257</v>
      </c>
      <c r="G116" s="441"/>
      <c r="H116" s="438" t="s">
        <v>258</v>
      </c>
      <c r="I116" s="438" t="s">
        <v>259</v>
      </c>
    </row>
    <row r="117" spans="1:11" ht="26.1" customHeight="1">
      <c r="A117" s="439"/>
      <c r="B117" s="439"/>
      <c r="C117" s="439"/>
      <c r="D117" s="439"/>
      <c r="E117" s="211" t="s">
        <v>260</v>
      </c>
      <c r="F117" s="211" t="s">
        <v>261</v>
      </c>
      <c r="G117" s="211" t="s">
        <v>260</v>
      </c>
      <c r="H117" s="439"/>
      <c r="I117" s="439"/>
    </row>
    <row r="118" spans="1:11" ht="26.1" customHeight="1">
      <c r="A118" s="437" t="s">
        <v>262</v>
      </c>
      <c r="B118" s="437"/>
      <c r="C118" s="437"/>
      <c r="D118" s="437"/>
      <c r="E118" s="437" t="s">
        <v>263</v>
      </c>
      <c r="F118" s="437"/>
      <c r="G118" s="437"/>
      <c r="H118" s="437"/>
      <c r="I118" s="212">
        <v>0</v>
      </c>
    </row>
    <row r="119" spans="1:11" ht="26.1" customHeight="1">
      <c r="A119" s="146" t="s">
        <v>264</v>
      </c>
      <c r="B119" s="147" t="s">
        <v>236</v>
      </c>
      <c r="C119" s="147" t="s">
        <v>237</v>
      </c>
      <c r="D119" s="147" t="s">
        <v>265</v>
      </c>
      <c r="E119" s="440" t="s">
        <v>262</v>
      </c>
      <c r="F119" s="440"/>
      <c r="G119" s="440"/>
      <c r="H119" s="441"/>
      <c r="I119" s="147" t="s">
        <v>259</v>
      </c>
    </row>
    <row r="120" spans="1:11" ht="26.1" customHeight="1">
      <c r="A120" s="437" t="s">
        <v>262</v>
      </c>
      <c r="B120" s="437"/>
      <c r="C120" s="437"/>
      <c r="D120" s="437"/>
      <c r="E120" s="437" t="s">
        <v>266</v>
      </c>
      <c r="F120" s="437"/>
      <c r="G120" s="437"/>
      <c r="H120" s="437"/>
      <c r="I120" s="212">
        <v>0</v>
      </c>
    </row>
    <row r="121" spans="1:11" ht="26.1" customHeight="1">
      <c r="A121" s="437" t="s">
        <v>262</v>
      </c>
      <c r="B121" s="437"/>
      <c r="C121" s="437"/>
      <c r="D121" s="437"/>
      <c r="E121" s="437" t="s">
        <v>267</v>
      </c>
      <c r="F121" s="437"/>
      <c r="G121" s="437"/>
      <c r="H121" s="437"/>
      <c r="I121" s="212">
        <v>0</v>
      </c>
    </row>
    <row r="122" spans="1:11" ht="26.1" customHeight="1">
      <c r="A122" s="437" t="s">
        <v>262</v>
      </c>
      <c r="B122" s="437"/>
      <c r="C122" s="437"/>
      <c r="D122" s="437"/>
      <c r="E122" s="437" t="s">
        <v>268</v>
      </c>
      <c r="F122" s="437"/>
      <c r="G122" s="437"/>
      <c r="H122" s="437"/>
      <c r="I122" s="212">
        <v>1</v>
      </c>
    </row>
    <row r="123" spans="1:11" ht="26.1" customHeight="1">
      <c r="A123" s="437" t="s">
        <v>262</v>
      </c>
      <c r="B123" s="437"/>
      <c r="C123" s="437"/>
      <c r="D123" s="437"/>
      <c r="E123" s="437" t="s">
        <v>269</v>
      </c>
      <c r="F123" s="437"/>
      <c r="G123" s="437"/>
      <c r="H123" s="437"/>
      <c r="I123" s="212">
        <v>0</v>
      </c>
    </row>
    <row r="124" spans="1:11" ht="26.1" customHeight="1">
      <c r="A124" s="146" t="s">
        <v>270</v>
      </c>
      <c r="B124" s="147" t="s">
        <v>237</v>
      </c>
      <c r="C124" s="147" t="s">
        <v>236</v>
      </c>
      <c r="D124" s="147" t="s">
        <v>271</v>
      </c>
      <c r="E124" s="147" t="s">
        <v>262</v>
      </c>
      <c r="F124" s="147" t="s">
        <v>272</v>
      </c>
      <c r="G124" s="147" t="s">
        <v>273</v>
      </c>
      <c r="H124" s="147" t="s">
        <v>274</v>
      </c>
      <c r="I124" s="147" t="s">
        <v>259</v>
      </c>
    </row>
    <row r="125" spans="1:11">
      <c r="A125" s="437" t="s">
        <v>262</v>
      </c>
      <c r="B125" s="437"/>
      <c r="C125" s="437"/>
      <c r="D125" s="437"/>
      <c r="E125" s="437" t="s">
        <v>275</v>
      </c>
      <c r="F125" s="437"/>
      <c r="G125" s="437"/>
      <c r="H125" s="437"/>
      <c r="I125" s="212">
        <v>0</v>
      </c>
    </row>
    <row r="126" spans="1:11" ht="60" customHeight="1">
      <c r="A126" s="146" t="s">
        <v>276</v>
      </c>
      <c r="B126" s="147" t="s">
        <v>237</v>
      </c>
      <c r="C126" s="147" t="s">
        <v>236</v>
      </c>
      <c r="D126" s="147" t="s">
        <v>277</v>
      </c>
      <c r="E126" s="147" t="s">
        <v>262</v>
      </c>
      <c r="F126" s="147" t="s">
        <v>272</v>
      </c>
      <c r="G126" s="147" t="s">
        <v>273</v>
      </c>
      <c r="H126" s="147" t="s">
        <v>274</v>
      </c>
      <c r="I126" s="147" t="s">
        <v>259</v>
      </c>
      <c r="J126" s="199"/>
      <c r="K126" s="199"/>
    </row>
    <row r="127" spans="1:11" ht="69.95" customHeight="1">
      <c r="A127" s="55" t="s">
        <v>278</v>
      </c>
      <c r="B127" s="55" t="s">
        <v>254</v>
      </c>
      <c r="C127" s="55" t="s">
        <v>318</v>
      </c>
      <c r="D127" s="56" t="s">
        <v>319</v>
      </c>
      <c r="E127" s="55" t="s">
        <v>281</v>
      </c>
      <c r="F127" s="55" t="s">
        <v>287</v>
      </c>
      <c r="G127" s="55">
        <v>1986.3</v>
      </c>
      <c r="H127" s="55">
        <v>0.2250009</v>
      </c>
      <c r="I127" s="55">
        <v>446.92</v>
      </c>
    </row>
    <row r="128" spans="1:11" ht="38.25">
      <c r="A128" s="55" t="s">
        <v>278</v>
      </c>
      <c r="B128" s="55" t="s">
        <v>254</v>
      </c>
      <c r="C128" s="55" t="s">
        <v>320</v>
      </c>
      <c r="D128" s="56" t="s">
        <v>321</v>
      </c>
      <c r="E128" s="55" t="s">
        <v>281</v>
      </c>
      <c r="F128" s="55" t="s">
        <v>306</v>
      </c>
      <c r="G128" s="55">
        <v>53.74</v>
      </c>
      <c r="H128" s="55">
        <v>3.6666666999999999</v>
      </c>
      <c r="I128" s="55">
        <v>197.05</v>
      </c>
      <c r="J128" s="201"/>
    </row>
    <row r="129" spans="1:10" ht="38.25">
      <c r="A129" s="55" t="s">
        <v>278</v>
      </c>
      <c r="B129" s="55" t="s">
        <v>254</v>
      </c>
      <c r="C129" s="55" t="s">
        <v>322</v>
      </c>
      <c r="D129" s="56" t="s">
        <v>323</v>
      </c>
      <c r="E129" s="55" t="s">
        <v>281</v>
      </c>
      <c r="F129" s="55" t="s">
        <v>306</v>
      </c>
      <c r="G129" s="55">
        <v>33.4</v>
      </c>
      <c r="H129" s="55">
        <v>7.3333332999999996</v>
      </c>
      <c r="I129" s="282">
        <v>245</v>
      </c>
      <c r="J129" s="200"/>
    </row>
    <row r="130" spans="1:10">
      <c r="A130" s="437" t="s">
        <v>262</v>
      </c>
      <c r="B130" s="437"/>
      <c r="C130" s="437"/>
      <c r="D130" s="437"/>
      <c r="E130" s="437" t="s">
        <v>283</v>
      </c>
      <c r="F130" s="437"/>
      <c r="G130" s="437"/>
      <c r="H130" s="437"/>
      <c r="I130" s="212">
        <v>888.97</v>
      </c>
      <c r="J130" s="200"/>
    </row>
    <row r="131" spans="1:10" ht="30">
      <c r="A131" s="146" t="s">
        <v>249</v>
      </c>
      <c r="B131" s="147" t="s">
        <v>237</v>
      </c>
      <c r="C131" s="147" t="s">
        <v>236</v>
      </c>
      <c r="D131" s="147" t="s">
        <v>313</v>
      </c>
      <c r="E131" s="147" t="s">
        <v>314</v>
      </c>
      <c r="F131" s="147" t="s">
        <v>272</v>
      </c>
      <c r="G131" s="147" t="s">
        <v>273</v>
      </c>
      <c r="H131" s="147" t="s">
        <v>274</v>
      </c>
      <c r="I131" s="147" t="s">
        <v>259</v>
      </c>
      <c r="J131" s="200"/>
    </row>
    <row r="132" spans="1:10">
      <c r="A132" s="437" t="s">
        <v>262</v>
      </c>
      <c r="B132" s="437"/>
      <c r="C132" s="437"/>
      <c r="D132" s="437"/>
      <c r="E132" s="437" t="s">
        <v>315</v>
      </c>
      <c r="F132" s="437"/>
      <c r="G132" s="437"/>
      <c r="H132" s="437"/>
      <c r="I132" s="212">
        <v>888.88</v>
      </c>
      <c r="J132" s="200"/>
    </row>
    <row r="133" spans="1:10">
      <c r="A133" s="225" t="s">
        <v>262</v>
      </c>
      <c r="B133" s="225" t="s">
        <v>262</v>
      </c>
      <c r="C133" s="225" t="s">
        <v>262</v>
      </c>
      <c r="D133" s="225" t="s">
        <v>262</v>
      </c>
      <c r="E133" s="225" t="s">
        <v>262</v>
      </c>
      <c r="F133" s="225" t="s">
        <v>262</v>
      </c>
      <c r="G133" s="225" t="s">
        <v>262</v>
      </c>
      <c r="H133" s="225" t="s">
        <v>262</v>
      </c>
      <c r="I133" s="225" t="s">
        <v>262</v>
      </c>
      <c r="J133" s="200"/>
    </row>
    <row r="134" spans="1:10">
      <c r="A134" s="222" t="s">
        <v>77</v>
      </c>
      <c r="B134" s="222" t="s">
        <v>236</v>
      </c>
      <c r="C134" s="222" t="s">
        <v>237</v>
      </c>
      <c r="D134" s="222" t="s">
        <v>238</v>
      </c>
      <c r="E134" s="222" t="s">
        <v>262</v>
      </c>
      <c r="F134" s="222" t="s">
        <v>239</v>
      </c>
      <c r="G134" s="222" t="s">
        <v>240</v>
      </c>
      <c r="H134" s="222" t="s">
        <v>241</v>
      </c>
      <c r="I134" s="222" t="s">
        <v>242</v>
      </c>
      <c r="J134" s="200"/>
    </row>
    <row r="135" spans="1:10" ht="25.5">
      <c r="A135" s="47" t="s">
        <v>243</v>
      </c>
      <c r="B135" s="47" t="s">
        <v>222</v>
      </c>
      <c r="C135" s="47" t="s">
        <v>254</v>
      </c>
      <c r="D135" s="48" t="s">
        <v>324</v>
      </c>
      <c r="E135" s="210" t="s">
        <v>262</v>
      </c>
      <c r="F135" s="50" t="s">
        <v>86</v>
      </c>
      <c r="G135" s="50">
        <v>1</v>
      </c>
      <c r="H135" s="51">
        <v>72.5</v>
      </c>
      <c r="I135" s="51">
        <v>72.5</v>
      </c>
      <c r="J135" s="200"/>
    </row>
    <row r="136" spans="1:10" ht="15">
      <c r="A136" s="438" t="s">
        <v>255</v>
      </c>
      <c r="B136" s="438" t="s">
        <v>236</v>
      </c>
      <c r="C136" s="438" t="s">
        <v>237</v>
      </c>
      <c r="D136" s="438" t="s">
        <v>256</v>
      </c>
      <c r="E136" s="211" t="s">
        <v>262</v>
      </c>
      <c r="F136" s="440" t="s">
        <v>257</v>
      </c>
      <c r="G136" s="441"/>
      <c r="H136" s="438" t="s">
        <v>258</v>
      </c>
      <c r="I136" s="438" t="s">
        <v>259</v>
      </c>
      <c r="J136" s="147"/>
    </row>
    <row r="137" spans="1:10" ht="15">
      <c r="A137" s="439"/>
      <c r="B137" s="439"/>
      <c r="C137" s="439"/>
      <c r="D137" s="439"/>
      <c r="E137" s="211" t="s">
        <v>260</v>
      </c>
      <c r="F137" s="211" t="s">
        <v>261</v>
      </c>
      <c r="G137" s="211" t="s">
        <v>260</v>
      </c>
      <c r="H137" s="439"/>
      <c r="I137" s="439"/>
    </row>
    <row r="138" spans="1:10">
      <c r="A138" s="437" t="s">
        <v>262</v>
      </c>
      <c r="B138" s="437"/>
      <c r="C138" s="437"/>
      <c r="D138" s="437"/>
      <c r="E138" s="437" t="s">
        <v>263</v>
      </c>
      <c r="F138" s="437"/>
      <c r="G138" s="437"/>
      <c r="H138" s="437"/>
      <c r="I138" s="212">
        <v>0</v>
      </c>
    </row>
    <row r="139" spans="1:10" ht="15">
      <c r="A139" s="146" t="s">
        <v>264</v>
      </c>
      <c r="B139" s="147" t="s">
        <v>236</v>
      </c>
      <c r="C139" s="147" t="s">
        <v>237</v>
      </c>
      <c r="D139" s="147" t="s">
        <v>265</v>
      </c>
      <c r="E139" s="440" t="s">
        <v>262</v>
      </c>
      <c r="F139" s="440"/>
      <c r="G139" s="440"/>
      <c r="H139" s="441"/>
      <c r="I139" s="147" t="s">
        <v>259</v>
      </c>
    </row>
    <row r="140" spans="1:10">
      <c r="A140" s="437" t="s">
        <v>262</v>
      </c>
      <c r="B140" s="437"/>
      <c r="C140" s="437"/>
      <c r="D140" s="437"/>
      <c r="E140" s="437" t="s">
        <v>266</v>
      </c>
      <c r="F140" s="437"/>
      <c r="G140" s="437"/>
      <c r="H140" s="437"/>
      <c r="I140" s="212">
        <v>0</v>
      </c>
    </row>
    <row r="141" spans="1:10">
      <c r="A141" s="437" t="s">
        <v>262</v>
      </c>
      <c r="B141" s="437"/>
      <c r="C141" s="437"/>
      <c r="D141" s="437"/>
      <c r="E141" s="437" t="s">
        <v>267</v>
      </c>
      <c r="F141" s="437"/>
      <c r="G141" s="437"/>
      <c r="H141" s="437"/>
      <c r="I141" s="212">
        <v>0</v>
      </c>
    </row>
    <row r="142" spans="1:10">
      <c r="A142" s="437" t="s">
        <v>262</v>
      </c>
      <c r="B142" s="437"/>
      <c r="C142" s="437"/>
      <c r="D142" s="437"/>
      <c r="E142" s="437" t="s">
        <v>268</v>
      </c>
      <c r="F142" s="437"/>
      <c r="G142" s="437"/>
      <c r="H142" s="437"/>
      <c r="I142" s="212">
        <v>1</v>
      </c>
    </row>
    <row r="143" spans="1:10">
      <c r="A143" s="437" t="s">
        <v>262</v>
      </c>
      <c r="B143" s="437"/>
      <c r="C143" s="437"/>
      <c r="D143" s="437"/>
      <c r="E143" s="437" t="s">
        <v>269</v>
      </c>
      <c r="F143" s="437"/>
      <c r="G143" s="437"/>
      <c r="H143" s="437"/>
      <c r="I143" s="212">
        <v>0</v>
      </c>
    </row>
    <row r="144" spans="1:10" ht="30">
      <c r="A144" s="146" t="s">
        <v>270</v>
      </c>
      <c r="B144" s="147" t="s">
        <v>237</v>
      </c>
      <c r="C144" s="147" t="s">
        <v>236</v>
      </c>
      <c r="D144" s="147" t="s">
        <v>271</v>
      </c>
      <c r="E144" s="147" t="s">
        <v>262</v>
      </c>
      <c r="F144" s="147" t="s">
        <v>272</v>
      </c>
      <c r="G144" s="147" t="s">
        <v>273</v>
      </c>
      <c r="H144" s="147" t="s">
        <v>274</v>
      </c>
      <c r="I144" s="147" t="s">
        <v>259</v>
      </c>
    </row>
    <row r="145" spans="1:9" ht="38.25">
      <c r="A145" s="55" t="s">
        <v>293</v>
      </c>
      <c r="B145" s="55" t="s">
        <v>254</v>
      </c>
      <c r="C145" s="55" t="s">
        <v>325</v>
      </c>
      <c r="D145" s="56" t="s">
        <v>326</v>
      </c>
      <c r="E145" s="55" t="s">
        <v>281</v>
      </c>
      <c r="F145" s="55" t="s">
        <v>86</v>
      </c>
      <c r="G145" s="55">
        <v>72.5</v>
      </c>
      <c r="H145" s="55">
        <v>1</v>
      </c>
      <c r="I145" s="55">
        <v>72.5</v>
      </c>
    </row>
    <row r="146" spans="1:9">
      <c r="A146" s="437" t="s">
        <v>262</v>
      </c>
      <c r="B146" s="437"/>
      <c r="C146" s="437"/>
      <c r="D146" s="437"/>
      <c r="E146" s="437" t="s">
        <v>275</v>
      </c>
      <c r="F146" s="437"/>
      <c r="G146" s="437"/>
      <c r="H146" s="437"/>
      <c r="I146" s="212">
        <v>72.5</v>
      </c>
    </row>
    <row r="147" spans="1:9" ht="30">
      <c r="A147" s="146" t="s">
        <v>276</v>
      </c>
      <c r="B147" s="147" t="s">
        <v>237</v>
      </c>
      <c r="C147" s="147" t="s">
        <v>236</v>
      </c>
      <c r="D147" s="147" t="s">
        <v>277</v>
      </c>
      <c r="E147" s="147" t="s">
        <v>262</v>
      </c>
      <c r="F147" s="147" t="s">
        <v>272</v>
      </c>
      <c r="G147" s="147" t="s">
        <v>273</v>
      </c>
      <c r="H147" s="147" t="s">
        <v>274</v>
      </c>
      <c r="I147" s="147" t="s">
        <v>259</v>
      </c>
    </row>
    <row r="148" spans="1:9">
      <c r="A148" s="437" t="s">
        <v>262</v>
      </c>
      <c r="B148" s="437"/>
      <c r="C148" s="437"/>
      <c r="D148" s="437"/>
      <c r="E148" s="437" t="s">
        <v>283</v>
      </c>
      <c r="F148" s="437"/>
      <c r="G148" s="437"/>
      <c r="H148" s="437"/>
      <c r="I148" s="212">
        <v>0</v>
      </c>
    </row>
    <row r="149" spans="1:9" ht="30">
      <c r="A149" s="146" t="s">
        <v>249</v>
      </c>
      <c r="B149" s="147" t="s">
        <v>237</v>
      </c>
      <c r="C149" s="147" t="s">
        <v>236</v>
      </c>
      <c r="D149" s="147" t="s">
        <v>313</v>
      </c>
      <c r="E149" s="147" t="s">
        <v>314</v>
      </c>
      <c r="F149" s="147" t="s">
        <v>272</v>
      </c>
      <c r="G149" s="147" t="s">
        <v>273</v>
      </c>
      <c r="H149" s="147" t="s">
        <v>274</v>
      </c>
      <c r="I149" s="147" t="s">
        <v>259</v>
      </c>
    </row>
    <row r="150" spans="1:9">
      <c r="A150" s="437" t="s">
        <v>262</v>
      </c>
      <c r="B150" s="437"/>
      <c r="C150" s="437"/>
      <c r="D150" s="437"/>
      <c r="E150" s="437" t="s">
        <v>315</v>
      </c>
      <c r="F150" s="437"/>
      <c r="G150" s="437"/>
      <c r="H150" s="437"/>
      <c r="I150" s="212">
        <v>0</v>
      </c>
    </row>
  </sheetData>
  <mergeCells count="123">
    <mergeCell ref="C1:D1"/>
    <mergeCell ref="F1:G2"/>
    <mergeCell ref="H1:I1"/>
    <mergeCell ref="C2:D2"/>
    <mergeCell ref="H2:I2"/>
    <mergeCell ref="A21:D21"/>
    <mergeCell ref="E21:H21"/>
    <mergeCell ref="A16:D16"/>
    <mergeCell ref="E16:H16"/>
    <mergeCell ref="A17:D17"/>
    <mergeCell ref="E17:H17"/>
    <mergeCell ref="I12:I13"/>
    <mergeCell ref="A12:A13"/>
    <mergeCell ref="B12:B13"/>
    <mergeCell ref="C12:C13"/>
    <mergeCell ref="D12:D13"/>
    <mergeCell ref="E12:G12"/>
    <mergeCell ref="H12:H13"/>
    <mergeCell ref="A14:D14"/>
    <mergeCell ref="E14:H14"/>
    <mergeCell ref="E15:H15"/>
    <mergeCell ref="A18:D18"/>
    <mergeCell ref="E18:H18"/>
    <mergeCell ref="A19:D19"/>
    <mergeCell ref="E19:H19"/>
    <mergeCell ref="I74:I75"/>
    <mergeCell ref="A76:D76"/>
    <mergeCell ref="E76:H76"/>
    <mergeCell ref="E77:H77"/>
    <mergeCell ref="A78:D78"/>
    <mergeCell ref="E78:H78"/>
    <mergeCell ref="A24:D24"/>
    <mergeCell ref="E24:H24"/>
    <mergeCell ref="A74:A75"/>
    <mergeCell ref="B74:B75"/>
    <mergeCell ref="C74:C75"/>
    <mergeCell ref="D74:D75"/>
    <mergeCell ref="F74:G74"/>
    <mergeCell ref="H74:H75"/>
    <mergeCell ref="A88:D88"/>
    <mergeCell ref="E88:H88"/>
    <mergeCell ref="A94:D94"/>
    <mergeCell ref="E94:H94"/>
    <mergeCell ref="A96:D96"/>
    <mergeCell ref="E96:H96"/>
    <mergeCell ref="A79:D79"/>
    <mergeCell ref="E79:H79"/>
    <mergeCell ref="A80:D80"/>
    <mergeCell ref="E80:H80"/>
    <mergeCell ref="A81:D81"/>
    <mergeCell ref="E81:H81"/>
    <mergeCell ref="H99:H100"/>
    <mergeCell ref="I99:I100"/>
    <mergeCell ref="A101:D101"/>
    <mergeCell ref="E101:H101"/>
    <mergeCell ref="E102:H102"/>
    <mergeCell ref="A99:A100"/>
    <mergeCell ref="B99:B100"/>
    <mergeCell ref="C99:C100"/>
    <mergeCell ref="D99:D100"/>
    <mergeCell ref="F99:G99"/>
    <mergeCell ref="A106:D106"/>
    <mergeCell ref="E106:H106"/>
    <mergeCell ref="A108:D108"/>
    <mergeCell ref="E108:H108"/>
    <mergeCell ref="A111:D111"/>
    <mergeCell ref="E111:H111"/>
    <mergeCell ref="A103:D103"/>
    <mergeCell ref="E103:H103"/>
    <mergeCell ref="A104:D104"/>
    <mergeCell ref="E104:H104"/>
    <mergeCell ref="A105:D105"/>
    <mergeCell ref="E105:H105"/>
    <mergeCell ref="I116:I117"/>
    <mergeCell ref="A118:D118"/>
    <mergeCell ref="E118:H118"/>
    <mergeCell ref="E119:H119"/>
    <mergeCell ref="A120:D120"/>
    <mergeCell ref="E120:H120"/>
    <mergeCell ref="A113:D113"/>
    <mergeCell ref="E113:H113"/>
    <mergeCell ref="A116:A117"/>
    <mergeCell ref="B116:B117"/>
    <mergeCell ref="C116:C117"/>
    <mergeCell ref="D116:D117"/>
    <mergeCell ref="F116:G116"/>
    <mergeCell ref="H116:H117"/>
    <mergeCell ref="A125:D125"/>
    <mergeCell ref="E125:H125"/>
    <mergeCell ref="A130:D130"/>
    <mergeCell ref="E130:H130"/>
    <mergeCell ref="A132:D132"/>
    <mergeCell ref="E132:H132"/>
    <mergeCell ref="A121:D121"/>
    <mergeCell ref="E121:H121"/>
    <mergeCell ref="A122:D122"/>
    <mergeCell ref="E122:H122"/>
    <mergeCell ref="A123:D123"/>
    <mergeCell ref="E123:H123"/>
    <mergeCell ref="H136:H137"/>
    <mergeCell ref="I136:I137"/>
    <mergeCell ref="A138:D138"/>
    <mergeCell ref="E138:H138"/>
    <mergeCell ref="E139:H139"/>
    <mergeCell ref="A136:A137"/>
    <mergeCell ref="B136:B137"/>
    <mergeCell ref="C136:C137"/>
    <mergeCell ref="D136:D137"/>
    <mergeCell ref="F136:G136"/>
    <mergeCell ref="A150:D150"/>
    <mergeCell ref="E150:H150"/>
    <mergeCell ref="A143:D143"/>
    <mergeCell ref="E143:H143"/>
    <mergeCell ref="A146:D146"/>
    <mergeCell ref="E146:H146"/>
    <mergeCell ref="A148:D148"/>
    <mergeCell ref="E148:H148"/>
    <mergeCell ref="A140:D140"/>
    <mergeCell ref="E140:H140"/>
    <mergeCell ref="A141:D141"/>
    <mergeCell ref="E141:H141"/>
    <mergeCell ref="A142:D142"/>
    <mergeCell ref="E142:H142"/>
  </mergeCells>
  <pageMargins left="0.47847222222222202" right="0.390972222222222" top="1.35347222222222" bottom="1.05277777777778" header="1.08819444444444" footer="0.78749999999999998"/>
  <pageSetup paperSize="9" scale="52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J26"/>
  <sheetViews>
    <sheetView topLeftCell="B1" zoomScaleNormal="100" workbookViewId="0">
      <pane ySplit="2" topLeftCell="A8" activePane="bottomLeft" state="frozen"/>
      <selection pane="bottomLeft" activeCell="J14" sqref="J14:J17"/>
    </sheetView>
  </sheetViews>
  <sheetFormatPr defaultColWidth="9" defaultRowHeight="14.25"/>
  <cols>
    <col min="1" max="1" width="14.5" style="2" customWidth="1"/>
    <col min="2" max="2" width="16.5" style="2" customWidth="1"/>
    <col min="3" max="3" width="68.5" style="3" customWidth="1"/>
    <col min="4" max="4" width="8" style="2" customWidth="1"/>
    <col min="5" max="5" width="13.625" style="119" customWidth="1"/>
    <col min="6" max="6" width="17.625" style="152" customWidth="1"/>
    <col min="7" max="7" width="14.625" style="5" customWidth="1"/>
    <col min="8" max="8" width="14.625" style="6" customWidth="1"/>
    <col min="9" max="1024" width="9" style="2"/>
  </cols>
  <sheetData>
    <row r="1" spans="1:10" ht="86.45" customHeight="1">
      <c r="A1" s="430" t="s">
        <v>327</v>
      </c>
      <c r="B1" s="430"/>
      <c r="C1" s="430"/>
      <c r="D1" s="433" t="s">
        <v>328</v>
      </c>
      <c r="E1" s="451"/>
      <c r="F1" s="435" t="s">
        <v>115</v>
      </c>
      <c r="G1" s="436"/>
      <c r="H1" s="269" t="s">
        <v>2</v>
      </c>
    </row>
    <row r="2" spans="1:10" ht="30" customHeight="1">
      <c r="A2" s="7" t="s">
        <v>3</v>
      </c>
      <c r="B2" s="8" t="s">
        <v>4</v>
      </c>
      <c r="C2" s="8" t="s">
        <v>5</v>
      </c>
      <c r="D2" s="8" t="s">
        <v>6</v>
      </c>
      <c r="E2" s="9" t="s">
        <v>7</v>
      </c>
      <c r="F2" s="10" t="s">
        <v>8</v>
      </c>
      <c r="G2" s="10" t="s">
        <v>9</v>
      </c>
      <c r="H2" s="11" t="s">
        <v>10</v>
      </c>
    </row>
    <row r="3" spans="1:10" ht="33.75" customHeight="1">
      <c r="A3" s="23">
        <v>1</v>
      </c>
      <c r="B3" s="24"/>
      <c r="C3" s="24" t="s">
        <v>329</v>
      </c>
      <c r="D3" s="24"/>
      <c r="E3" s="120"/>
      <c r="F3" s="151"/>
      <c r="G3" s="26"/>
      <c r="H3" s="27">
        <f>H22</f>
        <v>223579.57</v>
      </c>
    </row>
    <row r="4" spans="1:10" ht="26.1" customHeight="1">
      <c r="A4" s="131" t="s">
        <v>13</v>
      </c>
      <c r="B4" s="141" t="s">
        <v>74</v>
      </c>
      <c r="C4" s="137" t="s">
        <v>330</v>
      </c>
      <c r="D4" s="141" t="s">
        <v>76</v>
      </c>
      <c r="E4" s="135">
        <v>2.6</v>
      </c>
      <c r="F4" s="143">
        <v>2782.98</v>
      </c>
      <c r="G4" s="143">
        <f t="shared" ref="G4:G18" si="0">F4*1.19</f>
        <v>3311.7462</v>
      </c>
      <c r="H4" s="144">
        <f t="shared" ref="H4:H11" si="1">ROUND(G4*E4,2)</f>
        <v>8610.5400000000009</v>
      </c>
    </row>
    <row r="5" spans="1:10" ht="26.1" customHeight="1">
      <c r="A5" s="131" t="s">
        <v>17</v>
      </c>
      <c r="B5" s="136" t="s">
        <v>78</v>
      </c>
      <c r="C5" s="137" t="s">
        <v>331</v>
      </c>
      <c r="D5" s="136" t="s">
        <v>76</v>
      </c>
      <c r="E5" s="135">
        <v>33</v>
      </c>
      <c r="F5" s="143">
        <v>602.97</v>
      </c>
      <c r="G5" s="138">
        <f t="shared" si="0"/>
        <v>717.53430000000003</v>
      </c>
      <c r="H5" s="139">
        <f t="shared" si="1"/>
        <v>23678.63</v>
      </c>
    </row>
    <row r="6" spans="1:10" ht="26.1" customHeight="1">
      <c r="A6" s="131" t="s">
        <v>20</v>
      </c>
      <c r="B6" s="136" t="s">
        <v>100</v>
      </c>
      <c r="C6" s="137" t="s">
        <v>101</v>
      </c>
      <c r="D6" s="136" t="s">
        <v>6</v>
      </c>
      <c r="E6" s="135">
        <f>SUM(E7:E9)</f>
        <v>3</v>
      </c>
      <c r="F6" s="143">
        <v>11778.88</v>
      </c>
      <c r="G6" s="138">
        <f t="shared" si="0"/>
        <v>14016.867199999999</v>
      </c>
      <c r="H6" s="139">
        <f t="shared" si="1"/>
        <v>42050.6</v>
      </c>
    </row>
    <row r="7" spans="1:10" s="2" customFormat="1" ht="26.1" customHeight="1">
      <c r="A7" s="28" t="s">
        <v>137</v>
      </c>
      <c r="B7" s="18" t="s">
        <v>100</v>
      </c>
      <c r="C7" s="19" t="s">
        <v>332</v>
      </c>
      <c r="D7" s="18" t="s">
        <v>6</v>
      </c>
      <c r="E7" s="133">
        <v>1</v>
      </c>
      <c r="F7" s="21">
        <v>11778.88</v>
      </c>
      <c r="G7" s="21">
        <f t="shared" si="0"/>
        <v>14016.867199999999</v>
      </c>
      <c r="H7" s="22">
        <f>ROUND(G7*E7,2)</f>
        <v>14016.87</v>
      </c>
    </row>
    <row r="8" spans="1:10" s="2" customFormat="1" ht="26.1" customHeight="1">
      <c r="A8" s="28" t="s">
        <v>139</v>
      </c>
      <c r="B8" s="18" t="s">
        <v>100</v>
      </c>
      <c r="C8" s="19" t="s">
        <v>333</v>
      </c>
      <c r="D8" s="18" t="s">
        <v>6</v>
      </c>
      <c r="E8" s="133">
        <v>1</v>
      </c>
      <c r="F8" s="21">
        <v>11778.88</v>
      </c>
      <c r="G8" s="21">
        <f>F8*1.19</f>
        <v>14016.867199999999</v>
      </c>
      <c r="H8" s="22">
        <f>ROUND(G8*E8,2)</f>
        <v>14016.87</v>
      </c>
    </row>
    <row r="9" spans="1:10" s="2" customFormat="1" ht="26.1" customHeight="1">
      <c r="A9" s="28" t="s">
        <v>141</v>
      </c>
      <c r="B9" s="18" t="s">
        <v>100</v>
      </c>
      <c r="C9" s="19" t="s">
        <v>334</v>
      </c>
      <c r="D9" s="18" t="s">
        <v>6</v>
      </c>
      <c r="E9" s="133">
        <v>1</v>
      </c>
      <c r="F9" s="21">
        <v>11778.88</v>
      </c>
      <c r="G9" s="21">
        <f>F9*1.19</f>
        <v>14016.867199999999</v>
      </c>
      <c r="H9" s="22">
        <f>ROUND(G9*E9,2)</f>
        <v>14016.87</v>
      </c>
    </row>
    <row r="10" spans="1:10" s="2" customFormat="1" ht="26.1" customHeight="1">
      <c r="A10" s="131" t="s">
        <v>23</v>
      </c>
      <c r="B10" s="136" t="s">
        <v>335</v>
      </c>
      <c r="C10" s="142" t="s">
        <v>336</v>
      </c>
      <c r="D10" s="136" t="s">
        <v>16</v>
      </c>
      <c r="E10" s="135">
        <v>20000</v>
      </c>
      <c r="F10" s="143">
        <v>0.56000000000000005</v>
      </c>
      <c r="G10" s="138">
        <f t="shared" si="0"/>
        <v>0.66639999999999999</v>
      </c>
      <c r="H10" s="139">
        <f t="shared" si="1"/>
        <v>13328</v>
      </c>
      <c r="I10" s="3"/>
    </row>
    <row r="11" spans="1:10" s="2" customFormat="1" ht="26.1" customHeight="1">
      <c r="A11" s="131" t="s">
        <v>26</v>
      </c>
      <c r="B11" s="136" t="s">
        <v>337</v>
      </c>
      <c r="C11" s="137" t="s">
        <v>338</v>
      </c>
      <c r="D11" s="136" t="s">
        <v>16</v>
      </c>
      <c r="E11" s="135">
        <v>94670</v>
      </c>
      <c r="F11" s="143">
        <v>0.34</v>
      </c>
      <c r="G11" s="138">
        <f t="shared" si="0"/>
        <v>0.40460000000000002</v>
      </c>
      <c r="H11" s="139">
        <f t="shared" si="1"/>
        <v>38303.480000000003</v>
      </c>
    </row>
    <row r="12" spans="1:10" s="2" customFormat="1" ht="42.75" customHeight="1">
      <c r="A12" s="131" t="s">
        <v>29</v>
      </c>
      <c r="B12" s="136" t="s">
        <v>84</v>
      </c>
      <c r="C12" s="137" t="s">
        <v>339</v>
      </c>
      <c r="D12" s="136" t="s">
        <v>340</v>
      </c>
      <c r="E12" s="135">
        <v>4.5199999999999996</v>
      </c>
      <c r="F12" s="143">
        <v>2243.54</v>
      </c>
      <c r="G12" s="138">
        <f t="shared" si="0"/>
        <v>2669.8125999999997</v>
      </c>
      <c r="H12" s="140">
        <f>ROUND(G12*E12,2)</f>
        <v>12067.55</v>
      </c>
    </row>
    <row r="13" spans="1:10" s="2" customFormat="1" ht="18.75" customHeight="1">
      <c r="A13" s="131" t="s">
        <v>32</v>
      </c>
      <c r="B13" s="136" t="s">
        <v>88</v>
      </c>
      <c r="C13" s="137" t="s">
        <v>341</v>
      </c>
      <c r="D13" s="136" t="s">
        <v>340</v>
      </c>
      <c r="E13" s="135">
        <v>4.5199999999999996</v>
      </c>
      <c r="F13" s="143">
        <v>8025.68</v>
      </c>
      <c r="G13" s="138">
        <f t="shared" si="0"/>
        <v>9550.5591999999997</v>
      </c>
      <c r="H13" s="140">
        <f t="shared" ref="H13:H18" si="2">ROUND(G13*E13,2)</f>
        <v>43168.53</v>
      </c>
    </row>
    <row r="14" spans="1:10" s="2" customFormat="1" ht="22.5" customHeight="1">
      <c r="A14" s="131" t="s">
        <v>35</v>
      </c>
      <c r="B14" s="136" t="s">
        <v>91</v>
      </c>
      <c r="C14" s="137" t="s">
        <v>342</v>
      </c>
      <c r="D14" s="136" t="s">
        <v>340</v>
      </c>
      <c r="E14" s="135">
        <v>4.5199999999999996</v>
      </c>
      <c r="F14" s="143">
        <v>2560.19</v>
      </c>
      <c r="G14" s="138">
        <f t="shared" si="0"/>
        <v>3046.6261</v>
      </c>
      <c r="H14" s="140">
        <f t="shared" si="2"/>
        <v>13770.75</v>
      </c>
    </row>
    <row r="15" spans="1:10" s="2" customFormat="1" ht="30" customHeight="1">
      <c r="A15" s="131" t="s">
        <v>38</v>
      </c>
      <c r="B15" s="136" t="s">
        <v>343</v>
      </c>
      <c r="C15" s="137" t="s">
        <v>344</v>
      </c>
      <c r="D15" s="141" t="s">
        <v>6</v>
      </c>
      <c r="E15" s="135">
        <v>6</v>
      </c>
      <c r="F15" s="143">
        <v>1646.66</v>
      </c>
      <c r="G15" s="138">
        <f t="shared" si="0"/>
        <v>1959.5254</v>
      </c>
      <c r="H15" s="140">
        <f t="shared" si="2"/>
        <v>11757.15</v>
      </c>
      <c r="J15" s="4"/>
    </row>
    <row r="16" spans="1:10" s="2" customFormat="1" ht="24" customHeight="1">
      <c r="A16" s="131" t="s">
        <v>41</v>
      </c>
      <c r="B16" s="136" t="s">
        <v>345</v>
      </c>
      <c r="C16" s="137" t="s">
        <v>346</v>
      </c>
      <c r="D16" s="141" t="s">
        <v>16</v>
      </c>
      <c r="E16" s="135">
        <f>SUM(E17:E19)</f>
        <v>75519.510000000009</v>
      </c>
      <c r="F16" s="143">
        <v>0.12</v>
      </c>
      <c r="G16" s="143">
        <f>F16*1.19</f>
        <v>0.14279999999999998</v>
      </c>
      <c r="H16" s="144">
        <f>ROUND(G16*E16,2)</f>
        <v>10784.19</v>
      </c>
    </row>
    <row r="17" spans="1:11" s="2" customFormat="1" ht="24" customHeight="1">
      <c r="A17" s="28" t="s">
        <v>181</v>
      </c>
      <c r="B17" s="18" t="s">
        <v>345</v>
      </c>
      <c r="C17" s="19" t="s">
        <v>347</v>
      </c>
      <c r="D17" s="18" t="s">
        <v>16</v>
      </c>
      <c r="E17" s="133">
        <v>13279.51</v>
      </c>
      <c r="F17" s="164">
        <v>0.12</v>
      </c>
      <c r="G17" s="128">
        <f t="shared" si="0"/>
        <v>0.14279999999999998</v>
      </c>
      <c r="H17" s="132">
        <f t="shared" si="2"/>
        <v>1896.31</v>
      </c>
    </row>
    <row r="18" spans="1:11" s="2" customFormat="1" ht="24" customHeight="1">
      <c r="A18" s="28" t="s">
        <v>183</v>
      </c>
      <c r="B18" s="18" t="s">
        <v>345</v>
      </c>
      <c r="C18" s="19" t="s">
        <v>348</v>
      </c>
      <c r="D18" s="18" t="s">
        <v>16</v>
      </c>
      <c r="E18" s="133">
        <v>10710</v>
      </c>
      <c r="F18" s="164">
        <v>0.12</v>
      </c>
      <c r="G18" s="128">
        <f t="shared" si="0"/>
        <v>0.14279999999999998</v>
      </c>
      <c r="H18" s="132">
        <f t="shared" si="2"/>
        <v>1529.39</v>
      </c>
    </row>
    <row r="19" spans="1:11" s="2" customFormat="1" ht="24" customHeight="1">
      <c r="A19" s="28" t="s">
        <v>185</v>
      </c>
      <c r="B19" s="18" t="s">
        <v>345</v>
      </c>
      <c r="C19" s="19" t="s">
        <v>349</v>
      </c>
      <c r="D19" s="18" t="s">
        <v>16</v>
      </c>
      <c r="E19" s="133">
        <v>51530</v>
      </c>
      <c r="F19" s="164">
        <v>0.12</v>
      </c>
      <c r="G19" s="128">
        <f>F19*1.19</f>
        <v>0.14279999999999998</v>
      </c>
      <c r="H19" s="132">
        <f>ROUND(G19*E19,2)</f>
        <v>7358.48</v>
      </c>
    </row>
    <row r="20" spans="1:11" s="2" customFormat="1" ht="24" customHeight="1">
      <c r="A20" s="131" t="s">
        <v>44</v>
      </c>
      <c r="B20" s="136" t="s">
        <v>350</v>
      </c>
      <c r="C20" s="137" t="s">
        <v>346</v>
      </c>
      <c r="D20" s="141" t="s">
        <v>6</v>
      </c>
      <c r="E20" s="135">
        <f>SUM(E21:E25)</f>
        <v>1</v>
      </c>
      <c r="F20" s="143">
        <v>5092.5600000000004</v>
      </c>
      <c r="G20" s="143">
        <f>F20*1.19</f>
        <v>6060.1464000000005</v>
      </c>
      <c r="H20" s="144">
        <f>ROUND(G20*E20,2)</f>
        <v>6060.15</v>
      </c>
    </row>
    <row r="21" spans="1:11" s="2" customFormat="1" ht="26.1" customHeight="1">
      <c r="A21" s="28" t="s">
        <v>191</v>
      </c>
      <c r="B21" s="18" t="s">
        <v>350</v>
      </c>
      <c r="C21" s="19" t="s">
        <v>351</v>
      </c>
      <c r="D21" s="2" t="s">
        <v>6</v>
      </c>
      <c r="E21" s="133">
        <v>1</v>
      </c>
      <c r="F21" s="164">
        <v>5092.5600000000004</v>
      </c>
      <c r="G21" s="128">
        <f>F21*1.19</f>
        <v>6060.1464000000005</v>
      </c>
      <c r="H21" s="132">
        <f>ROUND(G21*E21,2)</f>
        <v>6060.15</v>
      </c>
    </row>
    <row r="22" spans="1:11" s="2" customFormat="1" ht="26.1" customHeight="1">
      <c r="A22" s="426" t="s">
        <v>108</v>
      </c>
      <c r="B22" s="426"/>
      <c r="C22" s="426"/>
      <c r="D22" s="426"/>
      <c r="E22" s="426"/>
      <c r="F22" s="426"/>
      <c r="G22" s="426"/>
      <c r="H22" s="149">
        <f>H20+H16+H15+H14+H13+H12+H11+H10+H6+H5+H4</f>
        <v>223579.57</v>
      </c>
    </row>
    <row r="23" spans="1:11" s="2" customFormat="1" ht="26.1" customHeight="1">
      <c r="A23" s="426" t="s">
        <v>69</v>
      </c>
      <c r="B23" s="426"/>
      <c r="C23" s="426"/>
      <c r="D23" s="426"/>
      <c r="E23" s="426"/>
      <c r="F23" s="426"/>
      <c r="G23" s="426"/>
      <c r="H23" s="149">
        <f>H22-H24</f>
        <v>35697.578403361345</v>
      </c>
    </row>
    <row r="24" spans="1:11" s="2" customFormat="1" ht="26.1" customHeight="1">
      <c r="A24" s="452" t="s">
        <v>109</v>
      </c>
      <c r="B24" s="452"/>
      <c r="C24" s="452"/>
      <c r="D24" s="452"/>
      <c r="E24" s="452"/>
      <c r="F24" s="452"/>
      <c r="G24" s="452"/>
      <c r="H24" s="150">
        <f>H22/1.19</f>
        <v>187881.99159663866</v>
      </c>
    </row>
    <row r="25" spans="1:11" ht="76.5" customHeight="1"/>
    <row r="26" spans="1:11" s="2" customFormat="1" ht="33.6" customHeight="1">
      <c r="A26" s="428" t="s">
        <v>112</v>
      </c>
      <c r="B26" s="428"/>
      <c r="C26" s="428"/>
      <c r="D26" s="428"/>
      <c r="E26" s="428"/>
      <c r="F26" s="428"/>
      <c r="G26" s="428"/>
      <c r="H26" s="428"/>
      <c r="I26" s="428"/>
      <c r="J26" s="428"/>
      <c r="K26" s="428"/>
    </row>
  </sheetData>
  <mergeCells count="7">
    <mergeCell ref="A26:K26"/>
    <mergeCell ref="A1:C1"/>
    <mergeCell ref="D1:E1"/>
    <mergeCell ref="F1:G1"/>
    <mergeCell ref="A22:G22"/>
    <mergeCell ref="A23:G23"/>
    <mergeCell ref="A24:G24"/>
  </mergeCells>
  <pageMargins left="0.78749999999999998" right="0.78749999999999998" top="1.05277777777778" bottom="1.05277777777778" header="0.78749999999999998" footer="0.78749999999999998"/>
  <pageSetup paperSize="9" scale="47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  <colBreaks count="1" manualBreakCount="1">
    <brk id="8" max="1048575" man="1"/>
  </col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59999389629810485"/>
  </sheetPr>
  <dimension ref="A1:J110"/>
  <sheetViews>
    <sheetView topLeftCell="A88" zoomScale="90" zoomScaleNormal="90" workbookViewId="0">
      <selection activeCell="D111" sqref="D111"/>
    </sheetView>
  </sheetViews>
  <sheetFormatPr defaultColWidth="8.625" defaultRowHeight="14.25"/>
  <cols>
    <col min="1" max="1" width="13.875" customWidth="1"/>
    <col min="2" max="2" width="14.5" customWidth="1"/>
    <col min="3" max="3" width="10.5" customWidth="1"/>
    <col min="4" max="4" width="60" customWidth="1"/>
    <col min="5" max="5" width="19" customWidth="1"/>
    <col min="6" max="6" width="12" customWidth="1"/>
    <col min="7" max="7" width="12" style="195" customWidth="1"/>
    <col min="8" max="8" width="13" customWidth="1"/>
    <col min="9" max="9" width="16.875" style="198" customWidth="1"/>
    <col min="10" max="10" width="10.375" customWidth="1"/>
    <col min="1023" max="1023" width="10.5" customWidth="1"/>
  </cols>
  <sheetData>
    <row r="1" spans="1:10" ht="15">
      <c r="A1" s="41"/>
      <c r="B1" s="42"/>
      <c r="C1" s="443" t="s">
        <v>228</v>
      </c>
      <c r="D1" s="443"/>
      <c r="E1" s="1" t="s">
        <v>229</v>
      </c>
      <c r="F1" s="446" t="s">
        <v>230</v>
      </c>
      <c r="G1" s="446"/>
      <c r="H1" s="473" t="s">
        <v>231</v>
      </c>
      <c r="I1" s="474"/>
      <c r="J1" s="475"/>
    </row>
    <row r="2" spans="1:10" ht="63.75">
      <c r="A2" s="43"/>
      <c r="B2" s="44"/>
      <c r="C2" s="448" t="s">
        <v>352</v>
      </c>
      <c r="D2" s="448"/>
      <c r="E2" s="45" t="s">
        <v>353</v>
      </c>
      <c r="F2" s="446"/>
      <c r="G2" s="446"/>
      <c r="H2" s="470" t="s">
        <v>234</v>
      </c>
      <c r="I2" s="471"/>
      <c r="J2" s="472"/>
    </row>
    <row r="3" spans="1:10">
      <c r="A3" s="46" t="s">
        <v>235</v>
      </c>
      <c r="B3" s="46" t="s">
        <v>236</v>
      </c>
      <c r="C3" s="46" t="s">
        <v>237</v>
      </c>
      <c r="D3" s="46" t="s">
        <v>238</v>
      </c>
      <c r="E3" s="46"/>
      <c r="F3" s="46"/>
      <c r="G3" s="46" t="s">
        <v>239</v>
      </c>
      <c r="H3" s="251" t="s">
        <v>240</v>
      </c>
      <c r="I3" s="251" t="s">
        <v>241</v>
      </c>
      <c r="J3" s="251" t="s">
        <v>242</v>
      </c>
    </row>
    <row r="4" spans="1:10">
      <c r="A4" s="47" t="s">
        <v>243</v>
      </c>
      <c r="B4" s="47" t="s">
        <v>74</v>
      </c>
      <c r="C4" s="47" t="s">
        <v>245</v>
      </c>
      <c r="D4" s="165" t="s">
        <v>354</v>
      </c>
      <c r="E4" s="468"/>
      <c r="F4" s="469"/>
      <c r="G4" s="47" t="s">
        <v>76</v>
      </c>
      <c r="H4" s="192">
        <v>1</v>
      </c>
      <c r="I4" s="51">
        <v>2782.98</v>
      </c>
      <c r="J4" s="51">
        <v>2782.98</v>
      </c>
    </row>
    <row r="5" spans="1:10" ht="25.5">
      <c r="A5" s="52" t="s">
        <v>246</v>
      </c>
      <c r="B5" s="52">
        <v>93561</v>
      </c>
      <c r="C5" s="52" t="s">
        <v>247</v>
      </c>
      <c r="D5" s="53" t="s">
        <v>253</v>
      </c>
      <c r="E5" s="466"/>
      <c r="F5" s="467"/>
      <c r="G5" s="52" t="s">
        <v>355</v>
      </c>
      <c r="H5" s="193">
        <v>5.5E-2</v>
      </c>
      <c r="I5" s="60">
        <v>8087.84</v>
      </c>
      <c r="J5" s="60">
        <v>444.83</v>
      </c>
    </row>
    <row r="6" spans="1:10" ht="25.5">
      <c r="A6" s="52" t="s">
        <v>246</v>
      </c>
      <c r="B6" s="52">
        <v>93567</v>
      </c>
      <c r="C6" s="52" t="s">
        <v>247</v>
      </c>
      <c r="D6" s="53" t="s">
        <v>284</v>
      </c>
      <c r="E6" s="466"/>
      <c r="F6" s="467"/>
      <c r="G6" s="52" t="s">
        <v>355</v>
      </c>
      <c r="H6" s="193">
        <v>0.03</v>
      </c>
      <c r="I6" s="60">
        <v>21497.03</v>
      </c>
      <c r="J6" s="60">
        <v>644.91</v>
      </c>
    </row>
    <row r="7" spans="1:10" ht="25.5">
      <c r="A7" s="52" t="s">
        <v>246</v>
      </c>
      <c r="B7" s="52">
        <v>93565</v>
      </c>
      <c r="C7" s="52" t="s">
        <v>247</v>
      </c>
      <c r="D7" s="53" t="s">
        <v>356</v>
      </c>
      <c r="E7" s="466"/>
      <c r="F7" s="467"/>
      <c r="G7" s="52" t="s">
        <v>355</v>
      </c>
      <c r="H7" s="193">
        <v>0.04</v>
      </c>
      <c r="I7" s="60">
        <v>20794.310000000001</v>
      </c>
      <c r="J7" s="60">
        <v>831.77</v>
      </c>
    </row>
    <row r="8" spans="1:10" ht="25.5">
      <c r="A8" s="52" t="s">
        <v>246</v>
      </c>
      <c r="B8" s="52">
        <v>93568</v>
      </c>
      <c r="C8" s="52" t="s">
        <v>247</v>
      </c>
      <c r="D8" s="53" t="s">
        <v>357</v>
      </c>
      <c r="E8" s="466"/>
      <c r="F8" s="467"/>
      <c r="G8" s="52" t="s">
        <v>355</v>
      </c>
      <c r="H8" s="193">
        <v>2.5000000000000001E-2</v>
      </c>
      <c r="I8" s="60">
        <v>26791.81</v>
      </c>
      <c r="J8" s="60">
        <v>669.79</v>
      </c>
    </row>
    <row r="9" spans="1:10" ht="25.5">
      <c r="A9" s="52" t="s">
        <v>246</v>
      </c>
      <c r="B9" s="52">
        <v>101390</v>
      </c>
      <c r="C9" s="52" t="s">
        <v>247</v>
      </c>
      <c r="D9" s="53" t="s">
        <v>358</v>
      </c>
      <c r="E9" s="466"/>
      <c r="F9" s="467"/>
      <c r="G9" s="52" t="s">
        <v>355</v>
      </c>
      <c r="H9" s="194">
        <v>0.03</v>
      </c>
      <c r="I9" s="61">
        <v>6389.52</v>
      </c>
      <c r="J9" s="60">
        <v>191.68</v>
      </c>
    </row>
    <row r="10" spans="1:10">
      <c r="A10" s="225" t="s">
        <v>262</v>
      </c>
      <c r="B10" s="225" t="s">
        <v>262</v>
      </c>
      <c r="C10" s="225" t="s">
        <v>262</v>
      </c>
      <c r="D10" s="225" t="s">
        <v>262</v>
      </c>
      <c r="E10" s="225"/>
      <c r="F10" s="225"/>
      <c r="G10" s="225" t="s">
        <v>262</v>
      </c>
      <c r="H10" s="225" t="s">
        <v>262</v>
      </c>
      <c r="I10" s="225" t="s">
        <v>262</v>
      </c>
      <c r="J10" s="225" t="s">
        <v>262</v>
      </c>
    </row>
    <row r="11" spans="1:10" ht="15">
      <c r="A11" s="46" t="s">
        <v>359</v>
      </c>
      <c r="B11" s="46" t="s">
        <v>236</v>
      </c>
      <c r="C11" s="46" t="s">
        <v>237</v>
      </c>
      <c r="D11" s="46" t="s">
        <v>238</v>
      </c>
      <c r="E11" s="440"/>
      <c r="F11" s="441"/>
      <c r="G11" s="46" t="s">
        <v>239</v>
      </c>
      <c r="H11" s="46" t="s">
        <v>240</v>
      </c>
      <c r="I11" s="46" t="s">
        <v>241</v>
      </c>
      <c r="J11" s="46" t="s">
        <v>242</v>
      </c>
    </row>
    <row r="12" spans="1:10">
      <c r="A12" s="47" t="s">
        <v>243</v>
      </c>
      <c r="B12" s="47" t="s">
        <v>78</v>
      </c>
      <c r="C12" s="47" t="s">
        <v>245</v>
      </c>
      <c r="D12" s="165" t="s">
        <v>360</v>
      </c>
      <c r="E12" s="468"/>
      <c r="F12" s="469"/>
      <c r="G12" s="47" t="s">
        <v>76</v>
      </c>
      <c r="H12" s="192">
        <v>1</v>
      </c>
      <c r="I12" s="51">
        <v>602.97</v>
      </c>
      <c r="J12" s="51">
        <v>602.97</v>
      </c>
    </row>
    <row r="13" spans="1:10" ht="25.5">
      <c r="A13" s="52" t="s">
        <v>246</v>
      </c>
      <c r="B13" s="52">
        <v>93567</v>
      </c>
      <c r="C13" s="52" t="s">
        <v>247</v>
      </c>
      <c r="D13" s="53" t="s">
        <v>284</v>
      </c>
      <c r="E13" s="466"/>
      <c r="F13" s="467"/>
      <c r="G13" s="52" t="s">
        <v>355</v>
      </c>
      <c r="H13" s="193">
        <v>6.2500000000000003E-3</v>
      </c>
      <c r="I13" s="60">
        <v>21497.03</v>
      </c>
      <c r="J13" s="60">
        <v>134.35</v>
      </c>
    </row>
    <row r="14" spans="1:10" ht="25.5">
      <c r="A14" s="52" t="s">
        <v>246</v>
      </c>
      <c r="B14" s="52">
        <v>93565</v>
      </c>
      <c r="C14" s="52" t="s">
        <v>247</v>
      </c>
      <c r="D14" s="53" t="s">
        <v>356</v>
      </c>
      <c r="E14" s="466"/>
      <c r="F14" s="467"/>
      <c r="G14" s="52" t="s">
        <v>355</v>
      </c>
      <c r="H14" s="193">
        <v>8.1300000000000003E-4</v>
      </c>
      <c r="I14" s="60">
        <v>20794.310000000001</v>
      </c>
      <c r="J14" s="60">
        <v>16.899999999999999</v>
      </c>
    </row>
    <row r="15" spans="1:10" ht="25.5">
      <c r="A15" s="52" t="s">
        <v>246</v>
      </c>
      <c r="B15" s="52">
        <v>93561</v>
      </c>
      <c r="C15" s="52" t="s">
        <v>247</v>
      </c>
      <c r="D15" s="53" t="s">
        <v>253</v>
      </c>
      <c r="E15" s="466"/>
      <c r="F15" s="467"/>
      <c r="G15" s="52" t="s">
        <v>355</v>
      </c>
      <c r="H15" s="193">
        <v>1.25E-3</v>
      </c>
      <c r="I15" s="60">
        <v>8087.84</v>
      </c>
      <c r="J15" s="60">
        <v>10.1</v>
      </c>
    </row>
    <row r="16" spans="1:10" ht="25.5">
      <c r="A16" s="52" t="s">
        <v>246</v>
      </c>
      <c r="B16" s="52">
        <v>101390</v>
      </c>
      <c r="C16" s="52" t="s">
        <v>247</v>
      </c>
      <c r="D16" s="53" t="s">
        <v>358</v>
      </c>
      <c r="E16" s="466"/>
      <c r="F16" s="467"/>
      <c r="G16" s="52" t="s">
        <v>355</v>
      </c>
      <c r="H16" s="193">
        <v>2.7063E-2</v>
      </c>
      <c r="I16" s="60">
        <v>6389.52</v>
      </c>
      <c r="J16" s="60">
        <v>172.91</v>
      </c>
    </row>
    <row r="17" spans="1:10" ht="25.5">
      <c r="A17" s="52" t="s">
        <v>246</v>
      </c>
      <c r="B17" s="52">
        <v>93567</v>
      </c>
      <c r="C17" s="52" t="s">
        <v>247</v>
      </c>
      <c r="D17" s="53" t="s">
        <v>284</v>
      </c>
      <c r="E17" s="466"/>
      <c r="F17" s="467"/>
      <c r="G17" s="52" t="s">
        <v>355</v>
      </c>
      <c r="H17" s="194">
        <v>1.2500000000000001E-2</v>
      </c>
      <c r="I17" s="61">
        <v>21497.03</v>
      </c>
      <c r="J17" s="61">
        <v>268.70999999999998</v>
      </c>
    </row>
    <row r="18" spans="1:10">
      <c r="A18" s="225" t="s">
        <v>262</v>
      </c>
      <c r="B18" s="225" t="s">
        <v>262</v>
      </c>
      <c r="C18" s="225" t="s">
        <v>262</v>
      </c>
      <c r="D18" s="225" t="s">
        <v>262</v>
      </c>
      <c r="E18" s="225"/>
      <c r="F18" s="225"/>
      <c r="G18" s="225" t="s">
        <v>262</v>
      </c>
      <c r="H18" s="225" t="s">
        <v>262</v>
      </c>
      <c r="I18" s="225" t="s">
        <v>262</v>
      </c>
      <c r="J18" s="225" t="s">
        <v>262</v>
      </c>
    </row>
    <row r="19" spans="1:10">
      <c r="A19" s="46" t="s">
        <v>361</v>
      </c>
      <c r="B19" s="46" t="s">
        <v>236</v>
      </c>
      <c r="C19" s="46" t="s">
        <v>237</v>
      </c>
      <c r="D19" s="46" t="s">
        <v>238</v>
      </c>
      <c r="E19" s="46"/>
      <c r="F19" s="46"/>
      <c r="G19" s="46" t="s">
        <v>239</v>
      </c>
      <c r="H19" s="46" t="s">
        <v>240</v>
      </c>
      <c r="I19" s="46" t="s">
        <v>241</v>
      </c>
      <c r="J19" s="46" t="s">
        <v>242</v>
      </c>
    </row>
    <row r="20" spans="1:10">
      <c r="A20" s="47" t="s">
        <v>243</v>
      </c>
      <c r="B20" s="47" t="s">
        <v>100</v>
      </c>
      <c r="C20" s="47" t="s">
        <v>245</v>
      </c>
      <c r="D20" s="165" t="s">
        <v>333</v>
      </c>
      <c r="E20" s="468"/>
      <c r="F20" s="469"/>
      <c r="G20" s="47" t="s">
        <v>362</v>
      </c>
      <c r="H20" s="192">
        <v>1</v>
      </c>
      <c r="I20" s="51">
        <v>11778.88</v>
      </c>
      <c r="J20" s="51">
        <v>11778.88</v>
      </c>
    </row>
    <row r="21" spans="1:10" ht="25.5">
      <c r="A21" s="52" t="s">
        <v>246</v>
      </c>
      <c r="B21" s="52">
        <v>90770</v>
      </c>
      <c r="C21" s="52" t="s">
        <v>247</v>
      </c>
      <c r="D21" s="53" t="s">
        <v>248</v>
      </c>
      <c r="E21" s="466"/>
      <c r="F21" s="467"/>
      <c r="G21" s="52" t="s">
        <v>249</v>
      </c>
      <c r="H21" s="193">
        <v>16</v>
      </c>
      <c r="I21" s="60">
        <v>123.4</v>
      </c>
      <c r="J21" s="60">
        <v>1974.4</v>
      </c>
    </row>
    <row r="22" spans="1:10" ht="25.5">
      <c r="A22" s="52" t="s">
        <v>246</v>
      </c>
      <c r="B22" s="52">
        <v>90769</v>
      </c>
      <c r="C22" s="52" t="s">
        <v>247</v>
      </c>
      <c r="D22" s="53" t="s">
        <v>250</v>
      </c>
      <c r="E22" s="466"/>
      <c r="F22" s="467"/>
      <c r="G22" s="52" t="s">
        <v>249</v>
      </c>
      <c r="H22" s="193">
        <v>44</v>
      </c>
      <c r="I22" s="60">
        <v>119.7</v>
      </c>
      <c r="J22" s="60">
        <v>5266.8</v>
      </c>
    </row>
    <row r="23" spans="1:10" ht="25.5">
      <c r="A23" s="52" t="s">
        <v>246</v>
      </c>
      <c r="B23" s="52">
        <v>90768</v>
      </c>
      <c r="C23" s="52" t="s">
        <v>247</v>
      </c>
      <c r="D23" s="53" t="s">
        <v>251</v>
      </c>
      <c r="E23" s="466"/>
      <c r="F23" s="467"/>
      <c r="G23" s="52" t="s">
        <v>249</v>
      </c>
      <c r="H23" s="193">
        <v>22</v>
      </c>
      <c r="I23" s="60">
        <v>113.56</v>
      </c>
      <c r="J23" s="60">
        <v>2498.3200000000002</v>
      </c>
    </row>
    <row r="24" spans="1:10" ht="25.5">
      <c r="A24" s="52" t="s">
        <v>246</v>
      </c>
      <c r="B24" s="52">
        <v>90775</v>
      </c>
      <c r="C24" s="52" t="s">
        <v>247</v>
      </c>
      <c r="D24" s="53" t="s">
        <v>253</v>
      </c>
      <c r="E24" s="466"/>
      <c r="F24" s="467"/>
      <c r="G24" s="52" t="s">
        <v>249</v>
      </c>
      <c r="H24" s="193">
        <v>32</v>
      </c>
      <c r="I24" s="60">
        <v>45.69</v>
      </c>
      <c r="J24" s="60">
        <v>1462.08</v>
      </c>
    </row>
    <row r="25" spans="1:10" ht="25.5">
      <c r="A25" s="52" t="s">
        <v>246</v>
      </c>
      <c r="B25" s="52">
        <v>88255</v>
      </c>
      <c r="C25" s="52" t="s">
        <v>247</v>
      </c>
      <c r="D25" s="53" t="s">
        <v>288</v>
      </c>
      <c r="E25" s="466"/>
      <c r="F25" s="467"/>
      <c r="G25" s="52" t="s">
        <v>249</v>
      </c>
      <c r="H25" s="193">
        <v>16</v>
      </c>
      <c r="I25" s="60">
        <v>36.08</v>
      </c>
      <c r="J25" s="60">
        <v>577.28</v>
      </c>
    </row>
    <row r="26" spans="1:10">
      <c r="A26" s="236" t="s">
        <v>262</v>
      </c>
      <c r="B26" s="236" t="s">
        <v>262</v>
      </c>
      <c r="C26" s="236" t="s">
        <v>262</v>
      </c>
      <c r="D26" s="236" t="s">
        <v>262</v>
      </c>
      <c r="E26" s="236" t="s">
        <v>262</v>
      </c>
      <c r="F26" s="236" t="s">
        <v>262</v>
      </c>
      <c r="G26" s="236" t="s">
        <v>262</v>
      </c>
      <c r="H26" s="236" t="s">
        <v>262</v>
      </c>
      <c r="I26" s="236" t="s">
        <v>262</v>
      </c>
      <c r="J26" s="225" t="s">
        <v>262</v>
      </c>
    </row>
    <row r="27" spans="1:10">
      <c r="A27" s="46" t="s">
        <v>363</v>
      </c>
      <c r="B27" s="46" t="s">
        <v>236</v>
      </c>
      <c r="C27" s="46" t="s">
        <v>237</v>
      </c>
      <c r="D27" s="46" t="s">
        <v>238</v>
      </c>
      <c r="E27" s="46"/>
      <c r="F27" s="46"/>
      <c r="G27" s="46" t="s">
        <v>239</v>
      </c>
      <c r="H27" s="46" t="s">
        <v>240</v>
      </c>
      <c r="I27" s="46" t="s">
        <v>241</v>
      </c>
      <c r="J27" s="46" t="s">
        <v>242</v>
      </c>
    </row>
    <row r="28" spans="1:10" ht="30" customHeight="1">
      <c r="A28" s="47" t="s">
        <v>243</v>
      </c>
      <c r="B28" s="47" t="s">
        <v>364</v>
      </c>
      <c r="C28" s="47" t="s">
        <v>245</v>
      </c>
      <c r="D28" s="165" t="s">
        <v>365</v>
      </c>
      <c r="E28" s="468"/>
      <c r="F28" s="469"/>
      <c r="G28" s="47" t="s">
        <v>16</v>
      </c>
      <c r="H28" s="192">
        <v>1</v>
      </c>
      <c r="I28" s="51">
        <v>0.56000000000000005</v>
      </c>
      <c r="J28" s="51">
        <v>0.56000000000000005</v>
      </c>
    </row>
    <row r="29" spans="1:10" ht="30" customHeight="1">
      <c r="A29" s="52" t="s">
        <v>278</v>
      </c>
      <c r="B29" s="52" t="s">
        <v>366</v>
      </c>
      <c r="C29" s="52" t="s">
        <v>254</v>
      </c>
      <c r="D29" s="260" t="s">
        <v>286</v>
      </c>
      <c r="E29" s="466"/>
      <c r="F29" s="467"/>
      <c r="G29" s="52" t="s">
        <v>287</v>
      </c>
      <c r="H29" s="193" t="s">
        <v>367</v>
      </c>
      <c r="I29" s="60">
        <v>20794.32</v>
      </c>
      <c r="J29" s="60">
        <v>0.41</v>
      </c>
    </row>
    <row r="30" spans="1:10" ht="30" customHeight="1">
      <c r="A30" s="52" t="s">
        <v>278</v>
      </c>
      <c r="B30" s="52">
        <v>90775</v>
      </c>
      <c r="C30" s="52" t="s">
        <v>247</v>
      </c>
      <c r="D30" s="260" t="s">
        <v>253</v>
      </c>
      <c r="E30" s="466"/>
      <c r="F30" s="467"/>
      <c r="G30" s="52" t="s">
        <v>249</v>
      </c>
      <c r="H30" s="193">
        <v>3.5400000000000002E-3</v>
      </c>
      <c r="I30" s="60">
        <v>43.32</v>
      </c>
      <c r="J30" s="60">
        <v>0.15</v>
      </c>
    </row>
    <row r="31" spans="1:10">
      <c r="A31" s="437" t="s">
        <v>262</v>
      </c>
      <c r="B31" s="437"/>
      <c r="C31" s="437"/>
      <c r="D31" s="437"/>
      <c r="E31" s="437"/>
      <c r="F31" s="437"/>
      <c r="G31" s="437"/>
      <c r="H31" s="437"/>
      <c r="I31" s="437"/>
      <c r="J31" s="212"/>
    </row>
    <row r="32" spans="1:10">
      <c r="A32" s="225" t="s">
        <v>262</v>
      </c>
      <c r="B32" s="225" t="s">
        <v>262</v>
      </c>
      <c r="C32" s="225" t="s">
        <v>262</v>
      </c>
      <c r="D32" s="225" t="s">
        <v>262</v>
      </c>
      <c r="E32" s="225" t="s">
        <v>262</v>
      </c>
      <c r="F32" s="225" t="s">
        <v>262</v>
      </c>
      <c r="G32" s="225" t="s">
        <v>262</v>
      </c>
      <c r="H32" s="225" t="s">
        <v>262</v>
      </c>
      <c r="I32" s="225" t="s">
        <v>262</v>
      </c>
      <c r="J32" s="225" t="s">
        <v>262</v>
      </c>
    </row>
    <row r="33" spans="1:10">
      <c r="A33" s="225" t="s">
        <v>262</v>
      </c>
      <c r="B33" s="225" t="s">
        <v>262</v>
      </c>
      <c r="C33" s="225" t="s">
        <v>262</v>
      </c>
      <c r="D33" s="225" t="s">
        <v>262</v>
      </c>
      <c r="E33" s="225" t="s">
        <v>262</v>
      </c>
      <c r="F33" s="225" t="s">
        <v>262</v>
      </c>
      <c r="G33" s="225" t="s">
        <v>262</v>
      </c>
      <c r="H33" s="225" t="s">
        <v>262</v>
      </c>
      <c r="I33" s="225" t="s">
        <v>262</v>
      </c>
      <c r="J33" s="225" t="s">
        <v>262</v>
      </c>
    </row>
    <row r="34" spans="1:10">
      <c r="A34" s="46" t="s">
        <v>368</v>
      </c>
      <c r="B34" s="46" t="s">
        <v>236</v>
      </c>
      <c r="C34" s="46" t="s">
        <v>237</v>
      </c>
      <c r="D34" s="46" t="s">
        <v>238</v>
      </c>
      <c r="E34" s="46"/>
      <c r="F34" s="46"/>
      <c r="G34" s="46" t="s">
        <v>239</v>
      </c>
      <c r="H34" s="46" t="s">
        <v>240</v>
      </c>
      <c r="I34" s="46" t="s">
        <v>241</v>
      </c>
      <c r="J34" s="46" t="s">
        <v>242</v>
      </c>
    </row>
    <row r="35" spans="1:10" ht="25.5">
      <c r="A35" s="47" t="s">
        <v>243</v>
      </c>
      <c r="B35" s="47" t="s">
        <v>369</v>
      </c>
      <c r="C35" s="47" t="s">
        <v>254</v>
      </c>
      <c r="D35" s="165" t="s">
        <v>370</v>
      </c>
      <c r="E35" s="468"/>
      <c r="F35" s="469"/>
      <c r="G35" s="47" t="s">
        <v>16</v>
      </c>
      <c r="H35" s="192">
        <v>1</v>
      </c>
      <c r="I35" s="51">
        <v>0.34</v>
      </c>
      <c r="J35" s="51">
        <v>0.34</v>
      </c>
    </row>
    <row r="36" spans="1:10" ht="15">
      <c r="A36" s="438" t="s">
        <v>255</v>
      </c>
      <c r="B36" s="438" t="s">
        <v>236</v>
      </c>
      <c r="C36" s="438" t="s">
        <v>237</v>
      </c>
      <c r="D36" s="438" t="s">
        <v>256</v>
      </c>
      <c r="E36" s="440" t="s">
        <v>371</v>
      </c>
      <c r="F36" s="441"/>
      <c r="G36" s="440" t="s">
        <v>257</v>
      </c>
      <c r="H36" s="441"/>
      <c r="I36" s="438" t="s">
        <v>258</v>
      </c>
      <c r="J36" s="438" t="s">
        <v>259</v>
      </c>
    </row>
    <row r="37" spans="1:10" ht="15">
      <c r="A37" s="439"/>
      <c r="B37" s="439"/>
      <c r="C37" s="439"/>
      <c r="D37" s="439"/>
      <c r="E37" s="211" t="s">
        <v>261</v>
      </c>
      <c r="F37" s="211" t="s">
        <v>260</v>
      </c>
      <c r="G37" s="211" t="s">
        <v>261</v>
      </c>
      <c r="H37" s="211" t="s">
        <v>260</v>
      </c>
      <c r="I37" s="439"/>
      <c r="J37" s="439"/>
    </row>
    <row r="38" spans="1:10">
      <c r="A38" s="437" t="s">
        <v>262</v>
      </c>
      <c r="B38" s="437"/>
      <c r="C38" s="437"/>
      <c r="D38" s="437"/>
      <c r="E38" s="437"/>
      <c r="F38" s="437" t="s">
        <v>263</v>
      </c>
      <c r="G38" s="437"/>
      <c r="H38" s="437"/>
      <c r="I38" s="437"/>
      <c r="J38" s="212">
        <v>0</v>
      </c>
    </row>
    <row r="39" spans="1:10" ht="30">
      <c r="A39" s="146" t="s">
        <v>264</v>
      </c>
      <c r="B39" s="147" t="s">
        <v>236</v>
      </c>
      <c r="C39" s="147" t="s">
        <v>237</v>
      </c>
      <c r="D39" s="147" t="s">
        <v>265</v>
      </c>
      <c r="E39" s="147" t="s">
        <v>262</v>
      </c>
      <c r="F39" s="440" t="s">
        <v>262</v>
      </c>
      <c r="G39" s="440"/>
      <c r="H39" s="440"/>
      <c r="I39" s="441"/>
      <c r="J39" s="147" t="s">
        <v>259</v>
      </c>
    </row>
    <row r="40" spans="1:10">
      <c r="A40" s="437" t="s">
        <v>262</v>
      </c>
      <c r="B40" s="437"/>
      <c r="C40" s="437"/>
      <c r="D40" s="437"/>
      <c r="E40" s="437"/>
      <c r="F40" s="437" t="s">
        <v>266</v>
      </c>
      <c r="G40" s="437"/>
      <c r="H40" s="437"/>
      <c r="I40" s="437"/>
      <c r="J40" s="212">
        <v>0</v>
      </c>
    </row>
    <row r="41" spans="1:10">
      <c r="A41" s="437" t="s">
        <v>262</v>
      </c>
      <c r="B41" s="437"/>
      <c r="C41" s="437"/>
      <c r="D41" s="437"/>
      <c r="E41" s="437"/>
      <c r="F41" s="437" t="s">
        <v>267</v>
      </c>
      <c r="G41" s="437"/>
      <c r="H41" s="437"/>
      <c r="I41" s="437"/>
      <c r="J41" s="212">
        <v>0</v>
      </c>
    </row>
    <row r="42" spans="1:10">
      <c r="A42" s="437" t="s">
        <v>262</v>
      </c>
      <c r="B42" s="437"/>
      <c r="C42" s="437"/>
      <c r="D42" s="437"/>
      <c r="E42" s="437"/>
      <c r="F42" s="437" t="s">
        <v>268</v>
      </c>
      <c r="G42" s="437"/>
      <c r="H42" s="437"/>
      <c r="I42" s="437"/>
      <c r="J42" s="212">
        <v>1</v>
      </c>
    </row>
    <row r="43" spans="1:10">
      <c r="A43" s="437" t="s">
        <v>262</v>
      </c>
      <c r="B43" s="437"/>
      <c r="C43" s="437"/>
      <c r="D43" s="437"/>
      <c r="E43" s="437"/>
      <c r="F43" s="437" t="s">
        <v>269</v>
      </c>
      <c r="G43" s="437"/>
      <c r="H43" s="437"/>
      <c r="I43" s="437"/>
      <c r="J43" s="212">
        <v>0</v>
      </c>
    </row>
    <row r="44" spans="1:10" ht="30">
      <c r="A44" s="146" t="s">
        <v>270</v>
      </c>
      <c r="B44" s="147" t="s">
        <v>237</v>
      </c>
      <c r="C44" s="147" t="s">
        <v>236</v>
      </c>
      <c r="D44" s="147" t="s">
        <v>271</v>
      </c>
      <c r="E44" s="147" t="s">
        <v>262</v>
      </c>
      <c r="F44" s="147" t="s">
        <v>262</v>
      </c>
      <c r="G44" s="147" t="s">
        <v>272</v>
      </c>
      <c r="H44" s="147" t="s">
        <v>273</v>
      </c>
      <c r="I44" s="147" t="s">
        <v>274</v>
      </c>
      <c r="J44" s="147" t="s">
        <v>259</v>
      </c>
    </row>
    <row r="45" spans="1:10">
      <c r="A45" s="437" t="s">
        <v>262</v>
      </c>
      <c r="B45" s="437"/>
      <c r="C45" s="437"/>
      <c r="D45" s="437"/>
      <c r="E45" s="437"/>
      <c r="F45" s="437" t="s">
        <v>275</v>
      </c>
      <c r="G45" s="437"/>
      <c r="H45" s="437"/>
      <c r="I45" s="437"/>
      <c r="J45" s="212">
        <v>0</v>
      </c>
    </row>
    <row r="46" spans="1:10" ht="30">
      <c r="A46" s="146" t="s">
        <v>276</v>
      </c>
      <c r="B46" s="147" t="s">
        <v>237</v>
      </c>
      <c r="C46" s="147" t="s">
        <v>236</v>
      </c>
      <c r="D46" s="147" t="s">
        <v>277</v>
      </c>
      <c r="E46" s="147" t="s">
        <v>262</v>
      </c>
      <c r="F46" s="147" t="s">
        <v>262</v>
      </c>
      <c r="G46" s="147" t="s">
        <v>272</v>
      </c>
      <c r="H46" s="147" t="s">
        <v>273</v>
      </c>
      <c r="I46" s="147" t="s">
        <v>274</v>
      </c>
      <c r="J46" s="147" t="s">
        <v>259</v>
      </c>
    </row>
    <row r="47" spans="1:10" ht="38.25">
      <c r="A47" s="52" t="s">
        <v>278</v>
      </c>
      <c r="B47" s="52" t="s">
        <v>254</v>
      </c>
      <c r="C47" s="52" t="s">
        <v>372</v>
      </c>
      <c r="D47" s="53" t="s">
        <v>373</v>
      </c>
      <c r="E47" s="52" t="s">
        <v>262</v>
      </c>
      <c r="F47" s="52" t="s">
        <v>281</v>
      </c>
      <c r="G47" s="52" t="s">
        <v>282</v>
      </c>
      <c r="H47" s="60">
        <v>17581.14</v>
      </c>
      <c r="I47" s="193">
        <v>1.9899999999999999E-5</v>
      </c>
      <c r="J47" s="60">
        <v>0.34</v>
      </c>
    </row>
    <row r="48" spans="1:10">
      <c r="A48" s="437" t="s">
        <v>262</v>
      </c>
      <c r="B48" s="437"/>
      <c r="C48" s="437"/>
      <c r="D48" s="437"/>
      <c r="E48" s="437"/>
      <c r="F48" s="437" t="s">
        <v>283</v>
      </c>
      <c r="G48" s="437"/>
      <c r="H48" s="437"/>
      <c r="I48" s="437"/>
      <c r="J48" s="212">
        <v>0.34</v>
      </c>
    </row>
    <row r="49" spans="1:10" ht="30">
      <c r="A49" s="146" t="s">
        <v>249</v>
      </c>
      <c r="B49" s="147" t="s">
        <v>237</v>
      </c>
      <c r="C49" s="147" t="s">
        <v>236</v>
      </c>
      <c r="D49" s="147" t="s">
        <v>313</v>
      </c>
      <c r="E49" s="147" t="s">
        <v>374</v>
      </c>
      <c r="F49" s="147" t="s">
        <v>314</v>
      </c>
      <c r="G49" s="147" t="s">
        <v>272</v>
      </c>
      <c r="H49" s="147" t="s">
        <v>273</v>
      </c>
      <c r="I49" s="147" t="s">
        <v>274</v>
      </c>
      <c r="J49" s="147" t="s">
        <v>259</v>
      </c>
    </row>
    <row r="50" spans="1:10">
      <c r="A50" s="437" t="s">
        <v>262</v>
      </c>
      <c r="B50" s="437"/>
      <c r="C50" s="437"/>
      <c r="D50" s="437"/>
      <c r="E50" s="437"/>
      <c r="F50" s="437" t="s">
        <v>315</v>
      </c>
      <c r="G50" s="437"/>
      <c r="H50" s="437"/>
      <c r="I50" s="437"/>
      <c r="J50" s="212">
        <v>0.34</v>
      </c>
    </row>
    <row r="51" spans="1:10">
      <c r="A51" s="261" t="s">
        <v>262</v>
      </c>
      <c r="B51" s="261" t="s">
        <v>262</v>
      </c>
      <c r="C51" s="261" t="s">
        <v>262</v>
      </c>
      <c r="D51" s="261" t="s">
        <v>262</v>
      </c>
      <c r="E51" s="261" t="s">
        <v>262</v>
      </c>
      <c r="F51" s="261" t="s">
        <v>262</v>
      </c>
      <c r="G51" s="261" t="s">
        <v>262</v>
      </c>
      <c r="H51" s="261" t="s">
        <v>262</v>
      </c>
      <c r="I51" s="261" t="s">
        <v>262</v>
      </c>
      <c r="J51" s="261" t="s">
        <v>262</v>
      </c>
    </row>
    <row r="52" spans="1:10">
      <c r="A52" s="46" t="s">
        <v>29</v>
      </c>
      <c r="B52" s="46" t="s">
        <v>236</v>
      </c>
      <c r="C52" s="46" t="s">
        <v>237</v>
      </c>
      <c r="D52" s="46" t="s">
        <v>238</v>
      </c>
      <c r="E52" s="46"/>
      <c r="F52" s="46"/>
      <c r="G52" s="46" t="s">
        <v>239</v>
      </c>
      <c r="H52" s="46" t="s">
        <v>240</v>
      </c>
      <c r="I52" s="46" t="s">
        <v>241</v>
      </c>
      <c r="J52" s="46" t="s">
        <v>242</v>
      </c>
    </row>
    <row r="53" spans="1:10">
      <c r="A53" s="47" t="s">
        <v>243</v>
      </c>
      <c r="B53" s="47" t="s">
        <v>84</v>
      </c>
      <c r="C53" s="47" t="s">
        <v>245</v>
      </c>
      <c r="D53" s="165" t="s">
        <v>375</v>
      </c>
      <c r="E53" s="468"/>
      <c r="F53" s="469"/>
      <c r="G53" s="47" t="s">
        <v>76</v>
      </c>
      <c r="H53" s="192">
        <v>1</v>
      </c>
      <c r="I53" s="51">
        <v>2243.54</v>
      </c>
      <c r="J53" s="51">
        <v>2243.54</v>
      </c>
    </row>
    <row r="54" spans="1:10" ht="25.5">
      <c r="A54" s="52" t="s">
        <v>246</v>
      </c>
      <c r="B54" s="52">
        <v>90775</v>
      </c>
      <c r="C54" s="52" t="s">
        <v>247</v>
      </c>
      <c r="D54" s="53" t="s">
        <v>253</v>
      </c>
      <c r="E54" s="466"/>
      <c r="F54" s="467"/>
      <c r="G54" s="52" t="s">
        <v>249</v>
      </c>
      <c r="H54" s="193">
        <v>6</v>
      </c>
      <c r="I54" s="60">
        <v>45.69</v>
      </c>
      <c r="J54" s="60">
        <v>274.14</v>
      </c>
    </row>
    <row r="55" spans="1:10" ht="25.5">
      <c r="A55" s="52" t="s">
        <v>246</v>
      </c>
      <c r="B55" s="52">
        <v>90779</v>
      </c>
      <c r="C55" s="52" t="s">
        <v>247</v>
      </c>
      <c r="D55" s="53" t="s">
        <v>357</v>
      </c>
      <c r="E55" s="466"/>
      <c r="F55" s="467"/>
      <c r="G55" s="52" t="s">
        <v>249</v>
      </c>
      <c r="H55" s="193">
        <v>12</v>
      </c>
      <c r="I55" s="60">
        <v>152.09</v>
      </c>
      <c r="J55" s="60">
        <v>1825.08</v>
      </c>
    </row>
    <row r="56" spans="1:10" ht="25.5">
      <c r="A56" s="52" t="s">
        <v>246</v>
      </c>
      <c r="B56" s="52">
        <v>88255</v>
      </c>
      <c r="C56" s="52" t="s">
        <v>247</v>
      </c>
      <c r="D56" s="53" t="s">
        <v>288</v>
      </c>
      <c r="E56" s="466"/>
      <c r="F56" s="467"/>
      <c r="G56" s="52" t="s">
        <v>249</v>
      </c>
      <c r="H56" s="193">
        <v>4</v>
      </c>
      <c r="I56" s="60">
        <v>36.08</v>
      </c>
      <c r="J56" s="60">
        <v>144.32</v>
      </c>
    </row>
    <row r="57" spans="1:10">
      <c r="A57" s="225" t="s">
        <v>262</v>
      </c>
      <c r="B57" s="225" t="s">
        <v>262</v>
      </c>
      <c r="C57" s="225" t="s">
        <v>262</v>
      </c>
      <c r="D57" s="225" t="s">
        <v>262</v>
      </c>
      <c r="E57" s="225" t="s">
        <v>262</v>
      </c>
      <c r="F57" s="225" t="s">
        <v>262</v>
      </c>
      <c r="G57" s="225" t="s">
        <v>262</v>
      </c>
      <c r="H57" s="225" t="s">
        <v>262</v>
      </c>
      <c r="I57" s="225" t="s">
        <v>262</v>
      </c>
      <c r="J57" s="225" t="s">
        <v>262</v>
      </c>
    </row>
    <row r="58" spans="1:10">
      <c r="A58" s="46" t="s">
        <v>32</v>
      </c>
      <c r="B58" s="46" t="s">
        <v>236</v>
      </c>
      <c r="C58" s="46" t="s">
        <v>237</v>
      </c>
      <c r="D58" s="46" t="s">
        <v>238</v>
      </c>
      <c r="E58" s="46"/>
      <c r="F58" s="46"/>
      <c r="G58" s="46" t="s">
        <v>239</v>
      </c>
      <c r="H58" s="46" t="s">
        <v>240</v>
      </c>
      <c r="I58" s="46" t="s">
        <v>241</v>
      </c>
      <c r="J58" s="46" t="s">
        <v>242</v>
      </c>
    </row>
    <row r="59" spans="1:10" ht="27" customHeight="1">
      <c r="A59" s="47" t="s">
        <v>243</v>
      </c>
      <c r="B59" s="47" t="s">
        <v>88</v>
      </c>
      <c r="C59" s="47" t="s">
        <v>245</v>
      </c>
      <c r="D59" s="165" t="s">
        <v>376</v>
      </c>
      <c r="E59" s="468"/>
      <c r="F59" s="469"/>
      <c r="G59" s="47" t="s">
        <v>76</v>
      </c>
      <c r="H59" s="192">
        <v>1</v>
      </c>
      <c r="I59" s="51">
        <v>8025.68</v>
      </c>
      <c r="J59" s="51">
        <v>8025.68</v>
      </c>
    </row>
    <row r="60" spans="1:10" ht="25.5">
      <c r="A60" s="52" t="s">
        <v>246</v>
      </c>
      <c r="B60" s="52">
        <v>90778</v>
      </c>
      <c r="C60" s="52" t="s">
        <v>247</v>
      </c>
      <c r="D60" s="53" t="s">
        <v>284</v>
      </c>
      <c r="E60" s="466"/>
      <c r="F60" s="467"/>
      <c r="G60" s="52" t="s">
        <v>249</v>
      </c>
      <c r="H60" s="193">
        <v>32</v>
      </c>
      <c r="I60" s="60">
        <v>121.99</v>
      </c>
      <c r="J60" s="60">
        <v>3903.68</v>
      </c>
    </row>
    <row r="61" spans="1:10" ht="25.5">
      <c r="A61" s="52" t="s">
        <v>246</v>
      </c>
      <c r="B61" s="52">
        <v>90775</v>
      </c>
      <c r="C61" s="52" t="s">
        <v>247</v>
      </c>
      <c r="D61" s="53" t="s">
        <v>253</v>
      </c>
      <c r="E61" s="466"/>
      <c r="F61" s="467"/>
      <c r="G61" s="52" t="s">
        <v>249</v>
      </c>
      <c r="H61" s="193">
        <v>32</v>
      </c>
      <c r="I61" s="60">
        <v>45.69</v>
      </c>
      <c r="J61" s="60">
        <v>1462.08</v>
      </c>
    </row>
    <row r="62" spans="1:10" ht="25.5">
      <c r="A62" s="52" t="s">
        <v>246</v>
      </c>
      <c r="B62" s="52">
        <v>90779</v>
      </c>
      <c r="C62" s="52" t="s">
        <v>247</v>
      </c>
      <c r="D62" s="53" t="s">
        <v>357</v>
      </c>
      <c r="E62" s="466"/>
      <c r="F62" s="467"/>
      <c r="G62" s="52" t="s">
        <v>249</v>
      </c>
      <c r="H62" s="193">
        <v>8</v>
      </c>
      <c r="I62" s="60">
        <v>152.09</v>
      </c>
      <c r="J62" s="60">
        <v>1216.72</v>
      </c>
    </row>
    <row r="63" spans="1:10" ht="30" customHeight="1">
      <c r="A63" s="52" t="s">
        <v>246</v>
      </c>
      <c r="B63" s="52">
        <v>88255</v>
      </c>
      <c r="C63" s="52" t="s">
        <v>247</v>
      </c>
      <c r="D63" s="53" t="s">
        <v>288</v>
      </c>
      <c r="E63" s="466"/>
      <c r="F63" s="467"/>
      <c r="G63" s="52" t="s">
        <v>249</v>
      </c>
      <c r="H63" s="193">
        <v>40</v>
      </c>
      <c r="I63" s="60">
        <v>36.08</v>
      </c>
      <c r="J63" s="60">
        <v>1443.2</v>
      </c>
    </row>
    <row r="64" spans="1:10">
      <c r="A64" s="225"/>
      <c r="B64" s="225"/>
      <c r="C64" s="225"/>
      <c r="D64" s="225"/>
      <c r="E64" s="225"/>
      <c r="F64" s="225"/>
      <c r="G64" s="225"/>
      <c r="H64" s="225"/>
      <c r="I64" s="225"/>
      <c r="J64" s="225"/>
    </row>
    <row r="65" spans="1:10">
      <c r="A65" s="46" t="s">
        <v>35</v>
      </c>
      <c r="B65" s="46" t="s">
        <v>236</v>
      </c>
      <c r="C65" s="46" t="s">
        <v>237</v>
      </c>
      <c r="D65" s="46" t="s">
        <v>238</v>
      </c>
      <c r="E65" s="46"/>
      <c r="F65" s="46"/>
      <c r="G65" s="46" t="s">
        <v>239</v>
      </c>
      <c r="H65" s="46" t="s">
        <v>240</v>
      </c>
      <c r="I65" s="46" t="s">
        <v>241</v>
      </c>
      <c r="J65" s="46" t="s">
        <v>242</v>
      </c>
    </row>
    <row r="66" spans="1:10">
      <c r="A66" s="47" t="s">
        <v>243</v>
      </c>
      <c r="B66" s="47" t="s">
        <v>91</v>
      </c>
      <c r="C66" s="47" t="s">
        <v>245</v>
      </c>
      <c r="D66" s="165" t="s">
        <v>377</v>
      </c>
      <c r="E66" s="468"/>
      <c r="F66" s="469"/>
      <c r="G66" s="47" t="s">
        <v>76</v>
      </c>
      <c r="H66" s="192">
        <v>1</v>
      </c>
      <c r="I66" s="51">
        <v>2560.19</v>
      </c>
      <c r="J66" s="51">
        <v>2560.19</v>
      </c>
    </row>
    <row r="67" spans="1:10" ht="25.5">
      <c r="A67" s="52" t="s">
        <v>246</v>
      </c>
      <c r="B67" s="52">
        <v>90775</v>
      </c>
      <c r="C67" s="52" t="s">
        <v>247</v>
      </c>
      <c r="D67" s="53" t="s">
        <v>253</v>
      </c>
      <c r="E67" s="466"/>
      <c r="F67" s="467"/>
      <c r="G67" s="52" t="s">
        <v>249</v>
      </c>
      <c r="H67" s="193">
        <v>16</v>
      </c>
      <c r="I67" s="60">
        <v>45.69</v>
      </c>
      <c r="J67" s="60">
        <v>731.04</v>
      </c>
    </row>
    <row r="68" spans="1:10" ht="25.5">
      <c r="A68" s="52" t="s">
        <v>246</v>
      </c>
      <c r="B68" s="52">
        <v>90777</v>
      </c>
      <c r="C68" s="52" t="s">
        <v>247</v>
      </c>
      <c r="D68" s="53" t="s">
        <v>356</v>
      </c>
      <c r="E68" s="466"/>
      <c r="F68" s="467"/>
      <c r="G68" s="52" t="s">
        <v>249</v>
      </c>
      <c r="H68" s="193">
        <v>15.5</v>
      </c>
      <c r="I68" s="60">
        <v>118.01</v>
      </c>
      <c r="J68" s="60">
        <v>1829.15</v>
      </c>
    </row>
    <row r="69" spans="1:10">
      <c r="A69" s="225"/>
      <c r="B69" s="225"/>
      <c r="C69" s="225"/>
      <c r="D69" s="225"/>
      <c r="E69" s="225"/>
      <c r="F69" s="225"/>
      <c r="G69" s="225"/>
      <c r="H69" s="225"/>
      <c r="I69" s="225"/>
      <c r="J69" s="225"/>
    </row>
    <row r="70" spans="1:10">
      <c r="A70" s="46" t="s">
        <v>38</v>
      </c>
      <c r="B70" s="46" t="s">
        <v>236</v>
      </c>
      <c r="C70" s="46" t="s">
        <v>237</v>
      </c>
      <c r="D70" s="46" t="s">
        <v>238</v>
      </c>
      <c r="E70" s="46"/>
      <c r="F70" s="46"/>
      <c r="G70" s="46" t="s">
        <v>239</v>
      </c>
      <c r="H70" s="46" t="s">
        <v>240</v>
      </c>
      <c r="I70" s="46" t="s">
        <v>241</v>
      </c>
      <c r="J70" s="46" t="s">
        <v>242</v>
      </c>
    </row>
    <row r="71" spans="1:10" ht="25.5">
      <c r="A71" s="47" t="s">
        <v>243</v>
      </c>
      <c r="B71" s="47" t="s">
        <v>91</v>
      </c>
      <c r="C71" s="47" t="s">
        <v>245</v>
      </c>
      <c r="D71" s="165" t="s">
        <v>378</v>
      </c>
      <c r="E71" s="468"/>
      <c r="F71" s="469"/>
      <c r="G71" s="47" t="s">
        <v>362</v>
      </c>
      <c r="H71" s="192">
        <v>1</v>
      </c>
      <c r="I71" s="51">
        <v>1646.66</v>
      </c>
      <c r="J71" s="51">
        <v>1646.66</v>
      </c>
    </row>
    <row r="72" spans="1:10">
      <c r="A72" s="52" t="s">
        <v>379</v>
      </c>
      <c r="B72" s="52" t="s">
        <v>380</v>
      </c>
      <c r="C72" s="52" t="s">
        <v>381</v>
      </c>
      <c r="D72" s="53" t="s">
        <v>382</v>
      </c>
      <c r="E72" s="52"/>
      <c r="F72" s="52"/>
      <c r="G72" s="52" t="s">
        <v>362</v>
      </c>
      <c r="H72" s="193">
        <v>11.24</v>
      </c>
      <c r="I72" s="60">
        <v>146.5</v>
      </c>
      <c r="J72" s="60">
        <v>1646.66</v>
      </c>
    </row>
    <row r="73" spans="1:10" ht="24.75" customHeight="1">
      <c r="A73" s="275"/>
      <c r="B73" s="276" t="s">
        <v>380</v>
      </c>
      <c r="C73" s="276" t="s">
        <v>381</v>
      </c>
      <c r="D73" s="277" t="s">
        <v>382</v>
      </c>
      <c r="E73" s="275"/>
      <c r="F73" s="275"/>
      <c r="G73" s="275" t="s">
        <v>362</v>
      </c>
      <c r="H73" s="278">
        <v>1</v>
      </c>
      <c r="I73" s="279">
        <v>146.5</v>
      </c>
      <c r="J73" s="279">
        <v>146.5</v>
      </c>
    </row>
    <row r="74" spans="1:10" ht="25.5">
      <c r="A74" s="52" t="s">
        <v>243</v>
      </c>
      <c r="B74" s="52" t="s">
        <v>383</v>
      </c>
      <c r="C74" s="52" t="s">
        <v>254</v>
      </c>
      <c r="D74" s="53" t="s">
        <v>384</v>
      </c>
      <c r="E74" s="271"/>
      <c r="F74" s="271"/>
      <c r="G74" s="52" t="s">
        <v>249</v>
      </c>
      <c r="H74" s="193">
        <v>0.2</v>
      </c>
      <c r="I74" s="60">
        <v>233.82</v>
      </c>
      <c r="J74" s="274">
        <f>H74*I74</f>
        <v>46.764000000000003</v>
      </c>
    </row>
    <row r="75" spans="1:10">
      <c r="A75" s="52" t="s">
        <v>243</v>
      </c>
      <c r="B75" s="52">
        <v>88321</v>
      </c>
      <c r="C75" s="52" t="s">
        <v>247</v>
      </c>
      <c r="D75" s="53" t="s">
        <v>385</v>
      </c>
      <c r="E75" s="271"/>
      <c r="F75" s="271"/>
      <c r="G75" s="52" t="s">
        <v>249</v>
      </c>
      <c r="H75" s="193">
        <v>2</v>
      </c>
      <c r="I75" s="60">
        <v>38.07</v>
      </c>
      <c r="J75" s="274">
        <f t="shared" ref="J75:J76" si="0">H75*I75</f>
        <v>76.14</v>
      </c>
    </row>
    <row r="76" spans="1:10">
      <c r="A76" s="52" t="s">
        <v>243</v>
      </c>
      <c r="B76" s="52">
        <v>90777</v>
      </c>
      <c r="C76" s="52" t="s">
        <v>247</v>
      </c>
      <c r="D76" s="53" t="s">
        <v>356</v>
      </c>
      <c r="E76" s="271"/>
      <c r="F76" s="271"/>
      <c r="G76" s="52" t="s">
        <v>249</v>
      </c>
      <c r="H76" s="193">
        <v>0.2</v>
      </c>
      <c r="I76" s="60">
        <v>118.01</v>
      </c>
      <c r="J76" s="274">
        <f t="shared" si="0"/>
        <v>23.602000000000004</v>
      </c>
    </row>
    <row r="77" spans="1:10">
      <c r="A77" s="225" t="s">
        <v>262</v>
      </c>
      <c r="B77" s="225" t="s">
        <v>262</v>
      </c>
      <c r="C77" s="225" t="s">
        <v>262</v>
      </c>
      <c r="D77" s="225" t="s">
        <v>262</v>
      </c>
      <c r="E77" s="225" t="s">
        <v>262</v>
      </c>
      <c r="F77" s="225" t="s">
        <v>262</v>
      </c>
      <c r="G77" s="225" t="s">
        <v>262</v>
      </c>
      <c r="H77" s="225" t="s">
        <v>262</v>
      </c>
      <c r="I77" s="225" t="s">
        <v>262</v>
      </c>
      <c r="J77" s="225" t="s">
        <v>262</v>
      </c>
    </row>
    <row r="78" spans="1:10">
      <c r="A78" s="245" t="s">
        <v>41</v>
      </c>
      <c r="B78" s="246" t="s">
        <v>236</v>
      </c>
      <c r="C78" s="246" t="s">
        <v>237</v>
      </c>
      <c r="D78" s="246" t="s">
        <v>238</v>
      </c>
      <c r="E78" s="460"/>
      <c r="F78" s="461"/>
      <c r="G78" s="246" t="s">
        <v>239</v>
      </c>
      <c r="H78" s="246" t="s">
        <v>240</v>
      </c>
      <c r="I78" s="246" t="s">
        <v>241</v>
      </c>
      <c r="J78" s="246" t="s">
        <v>242</v>
      </c>
    </row>
    <row r="79" spans="1:10">
      <c r="A79" s="249" t="s">
        <v>243</v>
      </c>
      <c r="B79" s="250" t="s">
        <v>345</v>
      </c>
      <c r="C79" s="250" t="s">
        <v>254</v>
      </c>
      <c r="D79" s="237" t="s">
        <v>386</v>
      </c>
      <c r="E79" s="454"/>
      <c r="F79" s="455"/>
      <c r="G79" s="47" t="s">
        <v>16</v>
      </c>
      <c r="H79" s="192">
        <v>1</v>
      </c>
      <c r="I79" s="51">
        <v>0.12</v>
      </c>
      <c r="J79" s="51">
        <v>0.12</v>
      </c>
    </row>
    <row r="80" spans="1:10">
      <c r="A80" s="464" t="s">
        <v>255</v>
      </c>
      <c r="B80" s="464" t="s">
        <v>236</v>
      </c>
      <c r="C80" s="464" t="s">
        <v>237</v>
      </c>
      <c r="D80" s="464" t="s">
        <v>256</v>
      </c>
      <c r="E80" s="462" t="s">
        <v>371</v>
      </c>
      <c r="F80" s="463"/>
      <c r="G80" s="462" t="s">
        <v>257</v>
      </c>
      <c r="H80" s="463"/>
      <c r="I80" s="464" t="s">
        <v>258</v>
      </c>
      <c r="J80" s="464" t="s">
        <v>259</v>
      </c>
    </row>
    <row r="81" spans="1:10">
      <c r="A81" s="465"/>
      <c r="B81" s="465"/>
      <c r="C81" s="465"/>
      <c r="D81" s="465"/>
      <c r="E81" s="244" t="s">
        <v>261</v>
      </c>
      <c r="F81" s="244" t="s">
        <v>260</v>
      </c>
      <c r="G81" s="244" t="s">
        <v>261</v>
      </c>
      <c r="H81" s="244" t="s">
        <v>260</v>
      </c>
      <c r="I81" s="465"/>
      <c r="J81" s="465"/>
    </row>
    <row r="82" spans="1:10">
      <c r="A82" s="453" t="s">
        <v>262</v>
      </c>
      <c r="B82" s="453"/>
      <c r="C82" s="453"/>
      <c r="D82" s="453"/>
      <c r="E82" s="453"/>
      <c r="F82" s="453" t="s">
        <v>263</v>
      </c>
      <c r="G82" s="453"/>
      <c r="H82" s="453"/>
      <c r="I82" s="453"/>
      <c r="J82" s="238">
        <v>0</v>
      </c>
    </row>
    <row r="83" spans="1:10">
      <c r="A83" s="242" t="s">
        <v>264</v>
      </c>
      <c r="B83" s="243" t="s">
        <v>236</v>
      </c>
      <c r="C83" s="243" t="s">
        <v>237</v>
      </c>
      <c r="D83" s="243" t="s">
        <v>265</v>
      </c>
      <c r="E83" s="243" t="s">
        <v>262</v>
      </c>
      <c r="F83" s="462" t="s">
        <v>262</v>
      </c>
      <c r="G83" s="462"/>
      <c r="H83" s="462"/>
      <c r="I83" s="463"/>
      <c r="J83" s="243" t="s">
        <v>259</v>
      </c>
    </row>
    <row r="84" spans="1:10">
      <c r="A84" s="453" t="s">
        <v>262</v>
      </c>
      <c r="B84" s="453"/>
      <c r="C84" s="453"/>
      <c r="D84" s="453"/>
      <c r="E84" s="453"/>
      <c r="F84" s="453" t="s">
        <v>266</v>
      </c>
      <c r="G84" s="453"/>
      <c r="H84" s="453"/>
      <c r="I84" s="453"/>
      <c r="J84" s="238">
        <v>0</v>
      </c>
    </row>
    <row r="85" spans="1:10">
      <c r="A85" s="453" t="s">
        <v>262</v>
      </c>
      <c r="B85" s="453"/>
      <c r="C85" s="453"/>
      <c r="D85" s="453"/>
      <c r="E85" s="453"/>
      <c r="F85" s="453" t="s">
        <v>267</v>
      </c>
      <c r="G85" s="453"/>
      <c r="H85" s="453"/>
      <c r="I85" s="453"/>
      <c r="J85" s="238">
        <v>0</v>
      </c>
    </row>
    <row r="86" spans="1:10">
      <c r="A86" s="453" t="s">
        <v>262</v>
      </c>
      <c r="B86" s="453"/>
      <c r="C86" s="453"/>
      <c r="D86" s="453"/>
      <c r="E86" s="453"/>
      <c r="F86" s="453" t="s">
        <v>268</v>
      </c>
      <c r="G86" s="453"/>
      <c r="H86" s="453"/>
      <c r="I86" s="453"/>
      <c r="J86" s="238">
        <v>1</v>
      </c>
    </row>
    <row r="87" spans="1:10">
      <c r="A87" s="453" t="s">
        <v>262</v>
      </c>
      <c r="B87" s="453"/>
      <c r="C87" s="453"/>
      <c r="D87" s="453"/>
      <c r="E87" s="453"/>
      <c r="F87" s="453" t="s">
        <v>269</v>
      </c>
      <c r="G87" s="453"/>
      <c r="H87" s="453"/>
      <c r="I87" s="453"/>
      <c r="J87" s="238">
        <v>0</v>
      </c>
    </row>
    <row r="88" spans="1:10">
      <c r="A88" s="242" t="s">
        <v>270</v>
      </c>
      <c r="B88" s="243" t="s">
        <v>237</v>
      </c>
      <c r="C88" s="243" t="s">
        <v>236</v>
      </c>
      <c r="D88" s="243" t="s">
        <v>271</v>
      </c>
      <c r="E88" s="243" t="s">
        <v>262</v>
      </c>
      <c r="F88" s="243" t="s">
        <v>262</v>
      </c>
      <c r="G88" s="243" t="s">
        <v>272</v>
      </c>
      <c r="H88" s="243" t="s">
        <v>273</v>
      </c>
      <c r="I88" s="243" t="s">
        <v>274</v>
      </c>
      <c r="J88" s="243" t="s">
        <v>259</v>
      </c>
    </row>
    <row r="89" spans="1:10">
      <c r="A89" s="453" t="s">
        <v>262</v>
      </c>
      <c r="B89" s="453"/>
      <c r="C89" s="453"/>
      <c r="D89" s="453"/>
      <c r="E89" s="453"/>
      <c r="F89" s="453" t="s">
        <v>275</v>
      </c>
      <c r="G89" s="453"/>
      <c r="H89" s="453"/>
      <c r="I89" s="453"/>
      <c r="J89" s="238">
        <v>0</v>
      </c>
    </row>
    <row r="90" spans="1:10">
      <c r="A90" s="242" t="s">
        <v>276</v>
      </c>
      <c r="B90" s="243" t="s">
        <v>237</v>
      </c>
      <c r="C90" s="243" t="s">
        <v>236</v>
      </c>
      <c r="D90" s="243" t="s">
        <v>277</v>
      </c>
      <c r="E90" s="243" t="s">
        <v>262</v>
      </c>
      <c r="F90" s="243" t="s">
        <v>262</v>
      </c>
      <c r="G90" s="243" t="s">
        <v>272</v>
      </c>
      <c r="H90" s="243" t="s">
        <v>273</v>
      </c>
      <c r="I90" s="243" t="s">
        <v>274</v>
      </c>
      <c r="J90" s="243" t="s">
        <v>259</v>
      </c>
    </row>
    <row r="91" spans="1:10" ht="38.25">
      <c r="A91" s="239" t="s">
        <v>278</v>
      </c>
      <c r="B91" s="240" t="s">
        <v>254</v>
      </c>
      <c r="C91" s="240" t="s">
        <v>307</v>
      </c>
      <c r="D91" s="240" t="s">
        <v>308</v>
      </c>
      <c r="E91" s="240" t="s">
        <v>262</v>
      </c>
      <c r="F91" s="240" t="s">
        <v>281</v>
      </c>
      <c r="G91" s="240" t="s">
        <v>306</v>
      </c>
      <c r="H91" s="240">
        <v>120.75</v>
      </c>
      <c r="I91" s="240">
        <v>1E-3</v>
      </c>
      <c r="J91" s="240">
        <v>0.12</v>
      </c>
    </row>
    <row r="92" spans="1:10">
      <c r="A92" s="453" t="s">
        <v>262</v>
      </c>
      <c r="B92" s="453"/>
      <c r="C92" s="453"/>
      <c r="D92" s="453"/>
      <c r="E92" s="453"/>
      <c r="F92" s="453" t="s">
        <v>283</v>
      </c>
      <c r="G92" s="453"/>
      <c r="H92" s="453"/>
      <c r="I92" s="453"/>
      <c r="J92" s="238">
        <v>0.12</v>
      </c>
    </row>
    <row r="93" spans="1:10">
      <c r="A93" s="242" t="s">
        <v>249</v>
      </c>
      <c r="B93" s="243" t="s">
        <v>237</v>
      </c>
      <c r="C93" s="243" t="s">
        <v>236</v>
      </c>
      <c r="D93" s="243" t="s">
        <v>313</v>
      </c>
      <c r="E93" s="243" t="s">
        <v>374</v>
      </c>
      <c r="F93" s="243" t="s">
        <v>314</v>
      </c>
      <c r="G93" s="243" t="s">
        <v>272</v>
      </c>
      <c r="H93" s="243" t="s">
        <v>273</v>
      </c>
      <c r="I93" s="243" t="s">
        <v>274</v>
      </c>
      <c r="J93" s="243" t="s">
        <v>259</v>
      </c>
    </row>
    <row r="94" spans="1:10">
      <c r="A94" s="453" t="s">
        <v>262</v>
      </c>
      <c r="B94" s="453"/>
      <c r="C94" s="453"/>
      <c r="D94" s="453"/>
      <c r="E94" s="453"/>
      <c r="F94" s="453" t="s">
        <v>315</v>
      </c>
      <c r="G94" s="453"/>
      <c r="H94" s="453"/>
      <c r="I94" s="453"/>
      <c r="J94" s="238">
        <v>0.12</v>
      </c>
    </row>
    <row r="95" spans="1:10">
      <c r="A95" s="241" t="s">
        <v>262</v>
      </c>
      <c r="B95" s="241" t="s">
        <v>262</v>
      </c>
      <c r="C95" s="241" t="s">
        <v>262</v>
      </c>
      <c r="D95" s="241" t="s">
        <v>262</v>
      </c>
      <c r="E95" s="241" t="s">
        <v>262</v>
      </c>
      <c r="F95" s="241" t="s">
        <v>262</v>
      </c>
      <c r="G95" s="241" t="s">
        <v>262</v>
      </c>
      <c r="H95" s="241" t="s">
        <v>262</v>
      </c>
      <c r="I95" s="241" t="s">
        <v>262</v>
      </c>
      <c r="J95" s="241" t="s">
        <v>262</v>
      </c>
    </row>
    <row r="96" spans="1:10">
      <c r="A96" s="245" t="s">
        <v>44</v>
      </c>
      <c r="B96" s="246" t="s">
        <v>236</v>
      </c>
      <c r="C96" s="246" t="s">
        <v>237</v>
      </c>
      <c r="D96" s="246" t="s">
        <v>238</v>
      </c>
      <c r="E96" s="460"/>
      <c r="F96" s="461"/>
      <c r="G96" s="246" t="s">
        <v>239</v>
      </c>
      <c r="H96" s="246" t="s">
        <v>240</v>
      </c>
      <c r="I96" s="246" t="s">
        <v>241</v>
      </c>
      <c r="J96" s="246" t="s">
        <v>242</v>
      </c>
    </row>
    <row r="97" spans="1:10" ht="30.75" customHeight="1">
      <c r="A97" s="249" t="s">
        <v>243</v>
      </c>
      <c r="B97" s="250" t="s">
        <v>350</v>
      </c>
      <c r="C97" s="250" t="s">
        <v>245</v>
      </c>
      <c r="D97" s="237" t="s">
        <v>351</v>
      </c>
      <c r="E97" s="454"/>
      <c r="F97" s="455"/>
      <c r="G97" s="47" t="s">
        <v>362</v>
      </c>
      <c r="H97" s="192">
        <v>1</v>
      </c>
      <c r="I97" s="51">
        <v>5092.5600000000004</v>
      </c>
      <c r="J97" s="51">
        <v>5092.5600000000004</v>
      </c>
    </row>
    <row r="98" spans="1:10" ht="25.5">
      <c r="A98" s="247" t="s">
        <v>246</v>
      </c>
      <c r="B98" s="248">
        <v>90778</v>
      </c>
      <c r="C98" s="248" t="s">
        <v>247</v>
      </c>
      <c r="D98" s="240" t="s">
        <v>284</v>
      </c>
      <c r="E98" s="456"/>
      <c r="F98" s="457"/>
      <c r="G98" s="248" t="s">
        <v>249</v>
      </c>
      <c r="H98" s="193">
        <v>24</v>
      </c>
      <c r="I98" s="60">
        <v>121.99</v>
      </c>
      <c r="J98" s="60">
        <v>2927.76</v>
      </c>
    </row>
    <row r="99" spans="1:10" ht="25.5">
      <c r="A99" s="252" t="s">
        <v>246</v>
      </c>
      <c r="B99" s="253">
        <v>88255</v>
      </c>
      <c r="C99" s="253" t="s">
        <v>247</v>
      </c>
      <c r="D99" s="254" t="s">
        <v>288</v>
      </c>
      <c r="E99" s="458"/>
      <c r="F99" s="459"/>
      <c r="G99" s="253" t="s">
        <v>249</v>
      </c>
      <c r="H99" s="255">
        <v>60</v>
      </c>
      <c r="I99" s="256">
        <v>36.08</v>
      </c>
      <c r="J99" s="256">
        <v>2164.8000000000002</v>
      </c>
    </row>
    <row r="110" spans="1:10">
      <c r="D110" s="335"/>
    </row>
  </sheetData>
  <mergeCells count="99">
    <mergeCell ref="C1:D1"/>
    <mergeCell ref="F1:G2"/>
    <mergeCell ref="C2:D2"/>
    <mergeCell ref="E4:F4"/>
    <mergeCell ref="E5:F5"/>
    <mergeCell ref="E6:F6"/>
    <mergeCell ref="E7:F7"/>
    <mergeCell ref="H2:J2"/>
    <mergeCell ref="H1:J1"/>
    <mergeCell ref="E13:F13"/>
    <mergeCell ref="E14:F14"/>
    <mergeCell ref="E15:F15"/>
    <mergeCell ref="E16:F16"/>
    <mergeCell ref="E17:F17"/>
    <mergeCell ref="E8:F8"/>
    <mergeCell ref="E9:F9"/>
    <mergeCell ref="E11:F11"/>
    <mergeCell ref="E12:F12"/>
    <mergeCell ref="E24:F24"/>
    <mergeCell ref="E25:F25"/>
    <mergeCell ref="E28:F28"/>
    <mergeCell ref="E20:F20"/>
    <mergeCell ref="E21:F21"/>
    <mergeCell ref="E22:F22"/>
    <mergeCell ref="E23:F23"/>
    <mergeCell ref="C36:C37"/>
    <mergeCell ref="D36:D37"/>
    <mergeCell ref="E36:F36"/>
    <mergeCell ref="E29:F29"/>
    <mergeCell ref="E30:F30"/>
    <mergeCell ref="A31:E31"/>
    <mergeCell ref="F31:I31"/>
    <mergeCell ref="E35:F35"/>
    <mergeCell ref="A43:E43"/>
    <mergeCell ref="F43:I43"/>
    <mergeCell ref="J36:J37"/>
    <mergeCell ref="A38:E38"/>
    <mergeCell ref="F38:I38"/>
    <mergeCell ref="F39:I39"/>
    <mergeCell ref="A40:E40"/>
    <mergeCell ref="F40:I40"/>
    <mergeCell ref="G36:H36"/>
    <mergeCell ref="I36:I37"/>
    <mergeCell ref="A41:E41"/>
    <mergeCell ref="F41:I41"/>
    <mergeCell ref="A42:E42"/>
    <mergeCell ref="F42:I42"/>
    <mergeCell ref="A36:A37"/>
    <mergeCell ref="B36:B37"/>
    <mergeCell ref="A45:E45"/>
    <mergeCell ref="F45:I45"/>
    <mergeCell ref="A48:E48"/>
    <mergeCell ref="F48:I48"/>
    <mergeCell ref="A50:E50"/>
    <mergeCell ref="F50:I50"/>
    <mergeCell ref="E66:F66"/>
    <mergeCell ref="E67:F67"/>
    <mergeCell ref="E53:F53"/>
    <mergeCell ref="E54:F54"/>
    <mergeCell ref="E62:F62"/>
    <mergeCell ref="E63:F63"/>
    <mergeCell ref="E59:F59"/>
    <mergeCell ref="E60:F60"/>
    <mergeCell ref="E61:F61"/>
    <mergeCell ref="E55:F55"/>
    <mergeCell ref="E56:F56"/>
    <mergeCell ref="E68:F68"/>
    <mergeCell ref="F83:I83"/>
    <mergeCell ref="E71:F71"/>
    <mergeCell ref="A84:E84"/>
    <mergeCell ref="F84:I84"/>
    <mergeCell ref="E78:F78"/>
    <mergeCell ref="E79:F79"/>
    <mergeCell ref="A80:A81"/>
    <mergeCell ref="B80:B81"/>
    <mergeCell ref="C80:C81"/>
    <mergeCell ref="D80:D81"/>
    <mergeCell ref="E80:F80"/>
    <mergeCell ref="A85:E85"/>
    <mergeCell ref="F85:I85"/>
    <mergeCell ref="G80:H80"/>
    <mergeCell ref="I80:I81"/>
    <mergeCell ref="J80:J81"/>
    <mergeCell ref="A82:E82"/>
    <mergeCell ref="F82:I82"/>
    <mergeCell ref="E97:F97"/>
    <mergeCell ref="E98:F98"/>
    <mergeCell ref="E99:F99"/>
    <mergeCell ref="E96:F96"/>
    <mergeCell ref="A92:E92"/>
    <mergeCell ref="F92:I92"/>
    <mergeCell ref="A94:E94"/>
    <mergeCell ref="F94:I94"/>
    <mergeCell ref="A86:E86"/>
    <mergeCell ref="F86:I86"/>
    <mergeCell ref="A87:E87"/>
    <mergeCell ref="F87:I87"/>
    <mergeCell ref="A89:E89"/>
    <mergeCell ref="F89:I89"/>
  </mergeCells>
  <pageMargins left="0.47847222222222202" right="0.390972222222222" top="1.35347222222222" bottom="1.05277777777778" header="1.08819444444444" footer="0.78749999999999998"/>
  <pageSetup paperSize="9" scale="52" firstPageNumber="0" orientation="portrait" horizontalDpi="300" verticalDpi="300" r:id="rId1"/>
  <headerFooter>
    <oddHeader>&amp;C&amp;"Times New Roman,Normal"&amp;12&amp;A</oddHeader>
    <oddFooter>&amp;C&amp;"Times New Roman,Normal"&amp;12Página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J21"/>
  <sheetViews>
    <sheetView topLeftCell="B1" zoomScaleNormal="100" workbookViewId="0">
      <pane ySplit="2" topLeftCell="A3" activePane="bottomLeft" state="frozen"/>
      <selection pane="bottomLeft" activeCell="F12" sqref="F12"/>
    </sheetView>
  </sheetViews>
  <sheetFormatPr defaultColWidth="9" defaultRowHeight="14.25"/>
  <cols>
    <col min="1" max="1" width="14.5" style="2" customWidth="1"/>
    <col min="2" max="2" width="16.5" style="2" customWidth="1"/>
    <col min="3" max="3" width="68.5" style="3" customWidth="1"/>
    <col min="4" max="4" width="8" style="2" customWidth="1"/>
    <col min="5" max="5" width="13.625" style="119" customWidth="1"/>
    <col min="6" max="6" width="17.625" style="152" customWidth="1"/>
    <col min="7" max="7" width="14.625" style="5" customWidth="1"/>
    <col min="8" max="8" width="14.625" style="6" customWidth="1"/>
    <col min="9" max="1024" width="9" style="2"/>
  </cols>
  <sheetData>
    <row r="1" spans="1:8" ht="86.45" customHeight="1">
      <c r="A1" s="430" t="s">
        <v>387</v>
      </c>
      <c r="B1" s="430"/>
      <c r="C1" s="430"/>
      <c r="D1" s="433" t="s">
        <v>328</v>
      </c>
      <c r="E1" s="451"/>
      <c r="F1" s="435" t="s">
        <v>115</v>
      </c>
      <c r="G1" s="436"/>
      <c r="H1" s="269" t="s">
        <v>2</v>
      </c>
    </row>
    <row r="2" spans="1:8" ht="30" customHeight="1">
      <c r="A2" s="7" t="s">
        <v>3</v>
      </c>
      <c r="B2" s="8" t="s">
        <v>4</v>
      </c>
      <c r="C2" s="8" t="s">
        <v>5</v>
      </c>
      <c r="D2" s="8" t="s">
        <v>6</v>
      </c>
      <c r="E2" s="9" t="s">
        <v>7</v>
      </c>
      <c r="F2" s="10" t="s">
        <v>8</v>
      </c>
      <c r="G2" s="10" t="s">
        <v>9</v>
      </c>
      <c r="H2" s="11" t="s">
        <v>10</v>
      </c>
    </row>
    <row r="3" spans="1:8" ht="24" customHeight="1">
      <c r="A3" s="23">
        <v>1</v>
      </c>
      <c r="B3" s="24"/>
      <c r="C3" s="24" t="s">
        <v>388</v>
      </c>
      <c r="D3" s="24"/>
      <c r="E3" s="120"/>
      <c r="F3" s="151"/>
      <c r="G3" s="26"/>
      <c r="H3" s="27">
        <f>H17</f>
        <v>259319.41639999999</v>
      </c>
    </row>
    <row r="4" spans="1:8" s="2" customFormat="1" ht="26.1" customHeight="1">
      <c r="A4" s="131" t="s">
        <v>13</v>
      </c>
      <c r="B4" s="136" t="s">
        <v>103</v>
      </c>
      <c r="C4" s="137" t="s">
        <v>104</v>
      </c>
      <c r="D4" s="136" t="s">
        <v>16</v>
      </c>
      <c r="E4" s="135">
        <f>SUM(E5:E8)</f>
        <v>28000</v>
      </c>
      <c r="F4" s="143">
        <v>4.93</v>
      </c>
      <c r="G4" s="138">
        <f t="shared" ref="G4:G14" si="0">F4*1.19</f>
        <v>5.8666999999999998</v>
      </c>
      <c r="H4" s="139">
        <f>ROUND(E4*G4,2)</f>
        <v>164267.6</v>
      </c>
    </row>
    <row r="5" spans="1:8" s="2" customFormat="1" ht="26.1" customHeight="1">
      <c r="A5" s="28" t="s">
        <v>118</v>
      </c>
      <c r="B5" s="18" t="s">
        <v>103</v>
      </c>
      <c r="C5" s="19" t="s">
        <v>389</v>
      </c>
      <c r="D5" s="18" t="s">
        <v>16</v>
      </c>
      <c r="E5" s="133">
        <v>12000</v>
      </c>
      <c r="F5" s="163">
        <v>4.93</v>
      </c>
      <c r="G5" s="21">
        <f t="shared" si="0"/>
        <v>5.8666999999999998</v>
      </c>
      <c r="H5" s="22">
        <f t="shared" ref="H5:H8" si="1">ROUND(E5*G5,2)</f>
        <v>70400.399999999994</v>
      </c>
    </row>
    <row r="6" spans="1:8" s="2" customFormat="1" ht="26.1" customHeight="1">
      <c r="A6" s="28" t="s">
        <v>120</v>
      </c>
      <c r="B6" s="18" t="s">
        <v>103</v>
      </c>
      <c r="C6" s="19" t="s">
        <v>390</v>
      </c>
      <c r="D6" s="18" t="s">
        <v>16</v>
      </c>
      <c r="E6" s="133">
        <v>6000</v>
      </c>
      <c r="F6" s="163">
        <v>4.93</v>
      </c>
      <c r="G6" s="21">
        <f t="shared" si="0"/>
        <v>5.8666999999999998</v>
      </c>
      <c r="H6" s="22">
        <f t="shared" si="1"/>
        <v>35200.199999999997</v>
      </c>
    </row>
    <row r="7" spans="1:8" s="2" customFormat="1" ht="26.1" customHeight="1">
      <c r="A7" s="28" t="s">
        <v>122</v>
      </c>
      <c r="B7" s="18" t="s">
        <v>103</v>
      </c>
      <c r="C7" s="19" t="s">
        <v>391</v>
      </c>
      <c r="D7" s="18" t="s">
        <v>16</v>
      </c>
      <c r="E7" s="133">
        <v>4500</v>
      </c>
      <c r="F7" s="163">
        <v>4.93</v>
      </c>
      <c r="G7" s="21">
        <f t="shared" si="0"/>
        <v>5.8666999999999998</v>
      </c>
      <c r="H7" s="22">
        <f t="shared" si="1"/>
        <v>26400.15</v>
      </c>
    </row>
    <row r="8" spans="1:8" s="2" customFormat="1" ht="26.1" customHeight="1">
      <c r="A8" s="28" t="s">
        <v>392</v>
      </c>
      <c r="B8" s="18" t="s">
        <v>103</v>
      </c>
      <c r="C8" s="19" t="s">
        <v>393</v>
      </c>
      <c r="D8" s="18" t="s">
        <v>16</v>
      </c>
      <c r="E8" s="133">
        <v>5500</v>
      </c>
      <c r="F8" s="163">
        <v>4.93</v>
      </c>
      <c r="G8" s="21">
        <f t="shared" si="0"/>
        <v>5.8666999999999998</v>
      </c>
      <c r="H8" s="22">
        <f t="shared" si="1"/>
        <v>32266.85</v>
      </c>
    </row>
    <row r="9" spans="1:8" s="2" customFormat="1" ht="30" customHeight="1">
      <c r="A9" s="131" t="s">
        <v>17</v>
      </c>
      <c r="B9" s="136" t="s">
        <v>36</v>
      </c>
      <c r="C9" s="137" t="s">
        <v>170</v>
      </c>
      <c r="D9" s="136" t="s">
        <v>16</v>
      </c>
      <c r="E9" s="135">
        <f>SUM(E10:E11)</f>
        <v>9241</v>
      </c>
      <c r="F9" s="143">
        <v>8.16</v>
      </c>
      <c r="G9" s="138">
        <f t="shared" si="0"/>
        <v>9.7103999999999999</v>
      </c>
      <c r="H9" s="140">
        <f>G9*E9</f>
        <v>89733.806400000001</v>
      </c>
    </row>
    <row r="10" spans="1:8" s="2" customFormat="1" ht="30" customHeight="1">
      <c r="A10" s="28" t="s">
        <v>126</v>
      </c>
      <c r="B10" s="18" t="s">
        <v>36</v>
      </c>
      <c r="C10" s="19" t="s">
        <v>394</v>
      </c>
      <c r="D10" s="18" t="s">
        <v>16</v>
      </c>
      <c r="E10" s="133">
        <v>3600</v>
      </c>
      <c r="F10" s="164">
        <v>8.16</v>
      </c>
      <c r="G10" s="128">
        <f t="shared" si="0"/>
        <v>9.7103999999999999</v>
      </c>
      <c r="H10" s="132">
        <f>G10*E10</f>
        <v>34957.440000000002</v>
      </c>
    </row>
    <row r="11" spans="1:8" s="2" customFormat="1" ht="30" customHeight="1">
      <c r="A11" s="28" t="s">
        <v>129</v>
      </c>
      <c r="B11" s="18" t="s">
        <v>36</v>
      </c>
      <c r="C11" s="19" t="s">
        <v>395</v>
      </c>
      <c r="D11" s="18" t="s">
        <v>16</v>
      </c>
      <c r="E11" s="133">
        <v>5641</v>
      </c>
      <c r="F11" s="164">
        <v>8.16</v>
      </c>
      <c r="G11" s="128">
        <f t="shared" si="0"/>
        <v>9.7103999999999999</v>
      </c>
      <c r="H11" s="132">
        <f>G11*E11</f>
        <v>54776.366399999999</v>
      </c>
    </row>
    <row r="12" spans="1:8" s="2" customFormat="1" ht="24" customHeight="1">
      <c r="A12" s="131" t="s">
        <v>20</v>
      </c>
      <c r="B12" s="136" t="s">
        <v>345</v>
      </c>
      <c r="C12" s="137" t="s">
        <v>346</v>
      </c>
      <c r="D12" s="141" t="s">
        <v>16</v>
      </c>
      <c r="E12" s="135">
        <f>SUM(E13:E16)</f>
        <v>37241</v>
      </c>
      <c r="F12" s="143">
        <v>0.12</v>
      </c>
      <c r="G12" s="143">
        <f>F12*1.19</f>
        <v>0.14279999999999998</v>
      </c>
      <c r="H12" s="144">
        <f>ROUND(G12*E12,2)</f>
        <v>5318.01</v>
      </c>
    </row>
    <row r="13" spans="1:8" s="2" customFormat="1" ht="24" customHeight="1">
      <c r="A13" s="28" t="s">
        <v>137</v>
      </c>
      <c r="B13" s="18" t="s">
        <v>345</v>
      </c>
      <c r="C13" s="19" t="s">
        <v>347</v>
      </c>
      <c r="D13" s="18" t="s">
        <v>16</v>
      </c>
      <c r="E13" s="133">
        <v>5500</v>
      </c>
      <c r="F13" s="164">
        <v>0.12</v>
      </c>
      <c r="G13" s="128">
        <f t="shared" si="0"/>
        <v>0.14279999999999998</v>
      </c>
      <c r="H13" s="132">
        <f t="shared" ref="H13:H14" si="2">ROUND(G13*E13,2)</f>
        <v>785.4</v>
      </c>
    </row>
    <row r="14" spans="1:8" s="2" customFormat="1" ht="24" customHeight="1">
      <c r="A14" s="28" t="s">
        <v>396</v>
      </c>
      <c r="B14" s="18" t="s">
        <v>345</v>
      </c>
      <c r="C14" s="19" t="s">
        <v>348</v>
      </c>
      <c r="D14" s="18" t="s">
        <v>16</v>
      </c>
      <c r="E14" s="133">
        <v>12000</v>
      </c>
      <c r="F14" s="164">
        <v>0.12</v>
      </c>
      <c r="G14" s="128">
        <f t="shared" si="0"/>
        <v>0.14279999999999998</v>
      </c>
      <c r="H14" s="132">
        <f t="shared" si="2"/>
        <v>1713.6</v>
      </c>
    </row>
    <row r="15" spans="1:8" s="2" customFormat="1" ht="24" customHeight="1">
      <c r="A15" s="28" t="s">
        <v>397</v>
      </c>
      <c r="B15" s="18" t="s">
        <v>345</v>
      </c>
      <c r="C15" s="19" t="s">
        <v>398</v>
      </c>
      <c r="D15" s="18" t="s">
        <v>16</v>
      </c>
      <c r="E15" s="133">
        <v>9600</v>
      </c>
      <c r="F15" s="164">
        <v>0.12</v>
      </c>
      <c r="G15" s="128">
        <f>F15*1.19</f>
        <v>0.14279999999999998</v>
      </c>
      <c r="H15" s="132">
        <f>ROUND(G15*E15,2)</f>
        <v>1370.88</v>
      </c>
    </row>
    <row r="16" spans="1:8" s="2" customFormat="1" ht="24" customHeight="1">
      <c r="A16" s="28" t="s">
        <v>399</v>
      </c>
      <c r="B16" s="18" t="s">
        <v>345</v>
      </c>
      <c r="C16" s="19" t="s">
        <v>400</v>
      </c>
      <c r="D16" s="18" t="s">
        <v>16</v>
      </c>
      <c r="E16" s="133">
        <v>10141</v>
      </c>
      <c r="F16" s="164">
        <v>0.12</v>
      </c>
      <c r="G16" s="128">
        <f>F16*1.19</f>
        <v>0.14279999999999998</v>
      </c>
      <c r="H16" s="132">
        <f>ROUND(G16*E16,2)</f>
        <v>1448.13</v>
      </c>
    </row>
    <row r="17" spans="1:11" s="2" customFormat="1" ht="26.1" customHeight="1">
      <c r="A17" s="426" t="s">
        <v>108</v>
      </c>
      <c r="B17" s="426"/>
      <c r="C17" s="426"/>
      <c r="D17" s="426"/>
      <c r="E17" s="426"/>
      <c r="F17" s="426"/>
      <c r="G17" s="426"/>
      <c r="H17" s="149">
        <f>H12+H9+H4</f>
        <v>259319.41639999999</v>
      </c>
    </row>
    <row r="18" spans="1:11" s="2" customFormat="1" ht="26.1" customHeight="1">
      <c r="A18" s="426" t="s">
        <v>69</v>
      </c>
      <c r="B18" s="426"/>
      <c r="C18" s="426"/>
      <c r="D18" s="426"/>
      <c r="E18" s="426"/>
      <c r="F18" s="426"/>
      <c r="G18" s="426"/>
      <c r="H18" s="149">
        <f>H17-H19</f>
        <v>41403.940433613432</v>
      </c>
    </row>
    <row r="19" spans="1:11" s="2" customFormat="1" ht="26.1" customHeight="1">
      <c r="A19" s="452" t="s">
        <v>109</v>
      </c>
      <c r="B19" s="452"/>
      <c r="C19" s="452"/>
      <c r="D19" s="452"/>
      <c r="E19" s="452"/>
      <c r="F19" s="452"/>
      <c r="G19" s="452"/>
      <c r="H19" s="150">
        <f>H17/1.19</f>
        <v>217915.47596638656</v>
      </c>
    </row>
    <row r="20" spans="1:11" ht="76.5" customHeight="1"/>
    <row r="21" spans="1:11" s="2" customFormat="1" ht="33.6" customHeight="1">
      <c r="A21" s="428" t="s">
        <v>112</v>
      </c>
      <c r="B21" s="428"/>
      <c r="C21" s="428"/>
      <c r="D21" s="428"/>
      <c r="E21" s="428"/>
      <c r="F21" s="428"/>
      <c r="G21" s="428"/>
      <c r="H21" s="428"/>
      <c r="I21" s="428"/>
      <c r="J21" s="428"/>
      <c r="K21" s="428"/>
    </row>
  </sheetData>
  <mergeCells count="7">
    <mergeCell ref="A21:K21"/>
    <mergeCell ref="A1:C1"/>
    <mergeCell ref="D1:E1"/>
    <mergeCell ref="F1:G1"/>
    <mergeCell ref="A17:G17"/>
    <mergeCell ref="A18:G18"/>
    <mergeCell ref="A19:G19"/>
  </mergeCells>
  <pageMargins left="0.78749999999999998" right="0.78749999999999998" top="1.05277777777778" bottom="1.05277777777778" header="0.78749999999999998" footer="0.78749999999999998"/>
  <pageSetup paperSize="9" scale="45" firstPageNumber="0" fitToWidth="0" fitToHeight="0" orientation="portrait" horizontalDpi="300" verticalDpi="300"/>
  <headerFooter>
    <oddHeader>&amp;C&amp;"Times New Roman,Normal"&amp;12&amp;A</oddHeader>
    <oddFooter>&amp;C&amp;"Times New Roman,Normal"&amp;12Página &amp;P</oddFooter>
  </headerFooter>
  <colBreaks count="1" manualBreakCount="1">
    <brk id="8" max="1048575" man="1"/>
  </col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MJ61"/>
  <sheetViews>
    <sheetView topLeftCell="A13" workbookViewId="0">
      <selection activeCell="N19" sqref="N19"/>
    </sheetView>
  </sheetViews>
  <sheetFormatPr defaultColWidth="9" defaultRowHeight="14.25"/>
  <cols>
    <col min="1" max="1" width="14.5" style="2" customWidth="1"/>
    <col min="2" max="2" width="16.5" style="2" customWidth="1"/>
    <col min="3" max="3" width="68.5" style="3" customWidth="1"/>
    <col min="4" max="4" width="8" style="2" customWidth="1"/>
    <col min="5" max="5" width="12.5" style="119" customWidth="1"/>
    <col min="6" max="6" width="16.5" style="5" customWidth="1"/>
    <col min="7" max="7" width="14.625" style="5" customWidth="1"/>
    <col min="8" max="8" width="14.625" style="6" customWidth="1"/>
    <col min="9" max="1024" width="9" style="2"/>
  </cols>
  <sheetData>
    <row r="1" spans="1:8" ht="86.45" customHeight="1" thickBot="1">
      <c r="A1" s="476" t="s">
        <v>0</v>
      </c>
      <c r="B1" s="476"/>
      <c r="C1" s="476"/>
      <c r="D1" s="477" t="s">
        <v>401</v>
      </c>
      <c r="E1" s="477"/>
      <c r="F1" s="477"/>
      <c r="G1" s="432" t="s">
        <v>2</v>
      </c>
      <c r="H1" s="432"/>
    </row>
    <row r="2" spans="1:8" ht="30" customHeight="1" thickBot="1">
      <c r="A2" s="7" t="s">
        <v>3</v>
      </c>
      <c r="B2" s="8" t="s">
        <v>4</v>
      </c>
      <c r="C2" s="8" t="s">
        <v>5</v>
      </c>
      <c r="D2" s="8" t="s">
        <v>6</v>
      </c>
      <c r="E2" s="117" t="s">
        <v>7</v>
      </c>
      <c r="F2" s="10" t="s">
        <v>8</v>
      </c>
      <c r="G2" s="10" t="s">
        <v>9</v>
      </c>
      <c r="H2" s="11" t="s">
        <v>10</v>
      </c>
    </row>
    <row r="3" spans="1:8" ht="24" customHeight="1">
      <c r="A3" s="12" t="s">
        <v>11</v>
      </c>
      <c r="B3" s="13"/>
      <c r="C3" s="13" t="s">
        <v>402</v>
      </c>
      <c r="D3" s="13"/>
      <c r="E3" s="118"/>
      <c r="F3" s="15"/>
      <c r="G3" s="15"/>
      <c r="H3" s="16">
        <f>SUM(H4:H13)+H31</f>
        <v>1897503.9000000001</v>
      </c>
    </row>
    <row r="4" spans="1:8" ht="35.1" customHeight="1">
      <c r="A4" s="17" t="s">
        <v>13</v>
      </c>
      <c r="B4" s="18" t="s">
        <v>14</v>
      </c>
      <c r="C4" s="19" t="s">
        <v>15</v>
      </c>
      <c r="D4" s="18" t="s">
        <v>16</v>
      </c>
      <c r="E4" s="116">
        <v>13987.5</v>
      </c>
      <c r="F4" s="21">
        <v>8.3000000000000007</v>
      </c>
      <c r="G4" s="21">
        <f t="shared" ref="G4" si="0">F4*1.19</f>
        <v>9.8770000000000007</v>
      </c>
      <c r="H4" s="22">
        <f t="shared" ref="H4" si="1">ROUND(E4*G4,2)</f>
        <v>138154.54</v>
      </c>
    </row>
    <row r="5" spans="1:8" ht="35.1" customHeight="1">
      <c r="A5" s="17" t="s">
        <v>17</v>
      </c>
      <c r="B5" s="18" t="s">
        <v>24</v>
      </c>
      <c r="C5" s="19" t="s">
        <v>25</v>
      </c>
      <c r="D5" s="18" t="s">
        <v>16</v>
      </c>
      <c r="E5" s="116">
        <v>13987.5</v>
      </c>
      <c r="F5" s="21">
        <v>6.61</v>
      </c>
      <c r="G5" s="21">
        <f t="shared" ref="G5:G13" si="2">F5*1.19</f>
        <v>7.8658999999999999</v>
      </c>
      <c r="H5" s="22">
        <f t="shared" ref="H5:H13" si="3">ROUND(E5*G5,2)</f>
        <v>110024.28</v>
      </c>
    </row>
    <row r="6" spans="1:8" ht="35.1" customHeight="1">
      <c r="A6" s="17" t="s">
        <v>20</v>
      </c>
      <c r="B6" s="18" t="s">
        <v>33</v>
      </c>
      <c r="C6" s="19" t="s">
        <v>34</v>
      </c>
      <c r="D6" s="18" t="s">
        <v>16</v>
      </c>
      <c r="E6" s="116">
        <v>121476.07</v>
      </c>
      <c r="F6" s="21">
        <v>5.35</v>
      </c>
      <c r="G6" s="21">
        <f t="shared" si="2"/>
        <v>6.3664999999999994</v>
      </c>
      <c r="H6" s="22">
        <f t="shared" si="3"/>
        <v>773377.4</v>
      </c>
    </row>
    <row r="7" spans="1:8" ht="35.1" customHeight="1">
      <c r="A7" s="17" t="s">
        <v>23</v>
      </c>
      <c r="B7" s="18" t="s">
        <v>30</v>
      </c>
      <c r="C7" s="19" t="s">
        <v>31</v>
      </c>
      <c r="D7" s="18" t="s">
        <v>16</v>
      </c>
      <c r="E7" s="116">
        <v>13987.5</v>
      </c>
      <c r="F7" s="21">
        <v>6.37</v>
      </c>
      <c r="G7" s="21">
        <f t="shared" si="2"/>
        <v>7.5802999999999994</v>
      </c>
      <c r="H7" s="22">
        <f t="shared" si="3"/>
        <v>106029.45</v>
      </c>
    </row>
    <row r="8" spans="1:8" ht="35.1" customHeight="1">
      <c r="A8" s="17" t="s">
        <v>26</v>
      </c>
      <c r="B8" s="18" t="s">
        <v>36</v>
      </c>
      <c r="C8" s="19" t="s">
        <v>403</v>
      </c>
      <c r="D8" s="18" t="s">
        <v>16</v>
      </c>
      <c r="E8" s="116">
        <v>12487.5</v>
      </c>
      <c r="F8" s="21">
        <v>4.28</v>
      </c>
      <c r="G8" s="21">
        <f t="shared" si="2"/>
        <v>5.0932000000000004</v>
      </c>
      <c r="H8" s="22">
        <f t="shared" si="3"/>
        <v>63601.34</v>
      </c>
    </row>
    <row r="9" spans="1:8" ht="35.1" customHeight="1">
      <c r="A9" s="17" t="s">
        <v>29</v>
      </c>
      <c r="B9" s="18" t="s">
        <v>45</v>
      </c>
      <c r="C9" s="19" t="s">
        <v>46</v>
      </c>
      <c r="D9" s="18" t="s">
        <v>16</v>
      </c>
      <c r="E9" s="116">
        <v>11187.13</v>
      </c>
      <c r="F9" s="21">
        <v>5.23</v>
      </c>
      <c r="G9" s="21">
        <f t="shared" si="2"/>
        <v>6.2237</v>
      </c>
      <c r="H9" s="22">
        <f t="shared" si="3"/>
        <v>69625.34</v>
      </c>
    </row>
    <row r="10" spans="1:8" ht="35.1" customHeight="1">
      <c r="A10" s="17" t="s">
        <v>32</v>
      </c>
      <c r="B10" s="18" t="s">
        <v>42</v>
      </c>
      <c r="C10" s="19" t="s">
        <v>43</v>
      </c>
      <c r="D10" s="18" t="s">
        <v>16</v>
      </c>
      <c r="E10" s="116">
        <v>7087.5</v>
      </c>
      <c r="F10" s="21">
        <v>5.04</v>
      </c>
      <c r="G10" s="21">
        <f t="shared" si="2"/>
        <v>5.9975999999999994</v>
      </c>
      <c r="H10" s="22">
        <f t="shared" si="3"/>
        <v>42507.99</v>
      </c>
    </row>
    <row r="11" spans="1:8" ht="35.1" customHeight="1">
      <c r="A11" s="17" t="s">
        <v>35</v>
      </c>
      <c r="B11" s="18" t="s">
        <v>103</v>
      </c>
      <c r="C11" s="19" t="s">
        <v>104</v>
      </c>
      <c r="D11" s="18" t="s">
        <v>16</v>
      </c>
      <c r="E11" s="116">
        <v>55407.839999999997</v>
      </c>
      <c r="F11" s="21">
        <v>4.28</v>
      </c>
      <c r="G11" s="21">
        <f t="shared" si="2"/>
        <v>5.0932000000000004</v>
      </c>
      <c r="H11" s="22">
        <f t="shared" si="3"/>
        <v>282203.21000000002</v>
      </c>
    </row>
    <row r="12" spans="1:8" s="2" customFormat="1" ht="35.1" customHeight="1">
      <c r="A12" s="17" t="s">
        <v>38</v>
      </c>
      <c r="B12" s="18" t="s">
        <v>51</v>
      </c>
      <c r="C12" s="19" t="s">
        <v>52</v>
      </c>
      <c r="D12" s="18" t="s">
        <v>16</v>
      </c>
      <c r="E12" s="116">
        <v>47605.5</v>
      </c>
      <c r="F12" s="21">
        <v>3.88</v>
      </c>
      <c r="G12" s="21">
        <f t="shared" si="2"/>
        <v>4.6171999999999995</v>
      </c>
      <c r="H12" s="22">
        <f t="shared" si="3"/>
        <v>219804.11</v>
      </c>
    </row>
    <row r="13" spans="1:8" s="2" customFormat="1" ht="35.1" customHeight="1">
      <c r="A13" s="17" t="s">
        <v>41</v>
      </c>
      <c r="B13" s="18" t="s">
        <v>54</v>
      </c>
      <c r="C13" s="19" t="s">
        <v>55</v>
      </c>
      <c r="D13" s="18" t="s">
        <v>16</v>
      </c>
      <c r="E13" s="116">
        <v>3384.28</v>
      </c>
      <c r="F13" s="21">
        <v>3.24</v>
      </c>
      <c r="G13" s="21">
        <f t="shared" si="2"/>
        <v>3.8555999999999999</v>
      </c>
      <c r="H13" s="22">
        <f t="shared" si="3"/>
        <v>13048.43</v>
      </c>
    </row>
    <row r="14" spans="1:8" s="2" customFormat="1" ht="35.1" customHeight="1">
      <c r="A14" s="12">
        <v>2</v>
      </c>
      <c r="B14" s="13"/>
      <c r="C14" s="13" t="s">
        <v>404</v>
      </c>
      <c r="D14" s="13"/>
      <c r="E14" s="118"/>
      <c r="F14" s="15"/>
      <c r="G14" s="15"/>
      <c r="H14" s="27">
        <f>SUM(H15:H21)</f>
        <v>1093593.83</v>
      </c>
    </row>
    <row r="15" spans="1:8" s="2" customFormat="1" ht="35.1" customHeight="1">
      <c r="A15" s="17" t="s">
        <v>73</v>
      </c>
      <c r="B15" s="18" t="s">
        <v>100</v>
      </c>
      <c r="C15" s="19" t="s">
        <v>101</v>
      </c>
      <c r="D15" s="18" t="s">
        <v>16</v>
      </c>
      <c r="E15" s="116">
        <v>47093.46</v>
      </c>
      <c r="F15" s="21">
        <v>3.55</v>
      </c>
      <c r="G15" s="21">
        <f t="shared" ref="G15:G20" si="4">F15*1.19</f>
        <v>4.2244999999999999</v>
      </c>
      <c r="H15" s="22">
        <f t="shared" ref="H15:H20" si="5">ROUND(G15*E15,2)</f>
        <v>198946.32</v>
      </c>
    </row>
    <row r="16" spans="1:8" s="2" customFormat="1" ht="35.1" customHeight="1">
      <c r="A16" s="17" t="s">
        <v>77</v>
      </c>
      <c r="B16" s="18" t="s">
        <v>74</v>
      </c>
      <c r="C16" s="19" t="s">
        <v>75</v>
      </c>
      <c r="D16" s="18" t="s">
        <v>76</v>
      </c>
      <c r="E16" s="116">
        <v>1.3</v>
      </c>
      <c r="F16" s="21">
        <v>2105.2800000000002</v>
      </c>
      <c r="G16" s="21">
        <f t="shared" si="4"/>
        <v>2505.2832000000003</v>
      </c>
      <c r="H16" s="22">
        <f t="shared" si="5"/>
        <v>3256.87</v>
      </c>
    </row>
    <row r="17" spans="1:8" s="2" customFormat="1" ht="35.1" customHeight="1">
      <c r="A17" s="17" t="s">
        <v>80</v>
      </c>
      <c r="B17" s="18" t="s">
        <v>78</v>
      </c>
      <c r="C17" s="19" t="s">
        <v>79</v>
      </c>
      <c r="D17" s="18" t="s">
        <v>76</v>
      </c>
      <c r="E17" s="116">
        <v>33</v>
      </c>
      <c r="F17" s="21">
        <v>748.39</v>
      </c>
      <c r="G17" s="21">
        <f t="shared" si="4"/>
        <v>890.58409999999992</v>
      </c>
      <c r="H17" s="22">
        <f t="shared" si="5"/>
        <v>29389.279999999999</v>
      </c>
    </row>
    <row r="18" spans="1:8" s="2" customFormat="1" ht="35.1" customHeight="1">
      <c r="A18" s="17" t="s">
        <v>83</v>
      </c>
      <c r="B18" s="18" t="s">
        <v>84</v>
      </c>
      <c r="C18" s="19" t="s">
        <v>85</v>
      </c>
      <c r="D18" s="18" t="s">
        <v>86</v>
      </c>
      <c r="E18" s="116">
        <v>6273.14</v>
      </c>
      <c r="F18" s="21">
        <v>1.1399999999999999</v>
      </c>
      <c r="G18" s="21">
        <f t="shared" si="4"/>
        <v>1.3565999999999998</v>
      </c>
      <c r="H18" s="22">
        <f t="shared" si="5"/>
        <v>8510.14</v>
      </c>
    </row>
    <row r="19" spans="1:8" s="2" customFormat="1" ht="35.1" customHeight="1">
      <c r="A19" s="17" t="s">
        <v>87</v>
      </c>
      <c r="B19" s="18" t="s">
        <v>94</v>
      </c>
      <c r="C19" s="19" t="s">
        <v>95</v>
      </c>
      <c r="D19" s="18" t="s">
        <v>16</v>
      </c>
      <c r="E19" s="116">
        <v>54395.89</v>
      </c>
      <c r="F19" s="21">
        <v>0.46</v>
      </c>
      <c r="G19" s="21">
        <f t="shared" si="4"/>
        <v>0.5474</v>
      </c>
      <c r="H19" s="22">
        <f t="shared" si="5"/>
        <v>29776.31</v>
      </c>
    </row>
    <row r="20" spans="1:8" s="2" customFormat="1" ht="35.1" customHeight="1">
      <c r="A20" s="17" t="s">
        <v>90</v>
      </c>
      <c r="B20" s="18" t="s">
        <v>97</v>
      </c>
      <c r="C20" s="19" t="s">
        <v>98</v>
      </c>
      <c r="D20" s="18" t="s">
        <v>16</v>
      </c>
      <c r="E20" s="116">
        <v>136453</v>
      </c>
      <c r="F20" s="21">
        <v>0.31</v>
      </c>
      <c r="G20" s="21">
        <f t="shared" si="4"/>
        <v>0.36890000000000001</v>
      </c>
      <c r="H20" s="22">
        <f t="shared" si="5"/>
        <v>50337.51</v>
      </c>
    </row>
    <row r="21" spans="1:8" s="2" customFormat="1" ht="35.1" customHeight="1">
      <c r="A21" s="17" t="s">
        <v>93</v>
      </c>
      <c r="B21" s="18" t="s">
        <v>33</v>
      </c>
      <c r="C21" s="19" t="s">
        <v>34</v>
      </c>
      <c r="D21" s="18" t="s">
        <v>16</v>
      </c>
      <c r="E21" s="116">
        <v>121476.07</v>
      </c>
      <c r="F21" s="21">
        <v>5.35</v>
      </c>
      <c r="G21" s="21">
        <f>F21*1.19</f>
        <v>6.3664999999999994</v>
      </c>
      <c r="H21" s="22">
        <f>ROUND(E21*G21,2)</f>
        <v>773377.4</v>
      </c>
    </row>
    <row r="22" spans="1:8" s="2" customFormat="1" ht="35.1" customHeight="1">
      <c r="A22" s="17" t="s">
        <v>96</v>
      </c>
      <c r="B22" s="18" t="s">
        <v>51</v>
      </c>
      <c r="C22" s="19" t="s">
        <v>52</v>
      </c>
      <c r="D22" s="18" t="s">
        <v>16</v>
      </c>
      <c r="E22" s="116">
        <v>47605.5</v>
      </c>
      <c r="F22" s="21">
        <v>3.88</v>
      </c>
      <c r="G22" s="21">
        <f>F22*1.19</f>
        <v>4.6171999999999995</v>
      </c>
      <c r="H22" s="22">
        <f>ROUND(E22*G22,2)</f>
        <v>219804.11</v>
      </c>
    </row>
    <row r="23" spans="1:8" s="2" customFormat="1" ht="35.1" customHeight="1">
      <c r="A23" s="17" t="s">
        <v>99</v>
      </c>
      <c r="B23" s="18" t="s">
        <v>54</v>
      </c>
      <c r="C23" s="19" t="s">
        <v>55</v>
      </c>
      <c r="D23" s="18" t="s">
        <v>16</v>
      </c>
      <c r="E23" s="116">
        <v>3384.28</v>
      </c>
      <c r="F23" s="21">
        <v>3.24</v>
      </c>
      <c r="G23" s="21">
        <f>F23*1.19</f>
        <v>3.8555999999999999</v>
      </c>
      <c r="H23" s="22">
        <f>ROUND(E23*G23,2)</f>
        <v>13048.43</v>
      </c>
    </row>
    <row r="24" spans="1:8" s="2" customFormat="1" ht="35.1" customHeight="1">
      <c r="A24" s="23">
        <v>3</v>
      </c>
      <c r="B24" s="24"/>
      <c r="C24" s="24" t="s">
        <v>405</v>
      </c>
      <c r="D24" s="24"/>
      <c r="E24" s="120"/>
      <c r="F24" s="26"/>
      <c r="G24" s="26"/>
      <c r="H24" s="27">
        <f>SUM(H25:H29)</f>
        <v>198946.32</v>
      </c>
    </row>
    <row r="25" spans="1:8" s="2" customFormat="1" ht="35.1" customHeight="1">
      <c r="A25" s="17"/>
      <c r="B25" s="18"/>
      <c r="C25" s="19"/>
      <c r="D25" s="18"/>
      <c r="E25" s="116"/>
      <c r="F25" s="21"/>
      <c r="G25" s="21"/>
      <c r="H25" s="22"/>
    </row>
    <row r="26" spans="1:8" s="2" customFormat="1" ht="35.1" customHeight="1">
      <c r="A26" s="17"/>
      <c r="B26" s="18" t="s">
        <v>100</v>
      </c>
      <c r="C26" s="19" t="s">
        <v>101</v>
      </c>
      <c r="D26" s="18" t="s">
        <v>16</v>
      </c>
      <c r="E26" s="116">
        <v>47093.46</v>
      </c>
      <c r="F26" s="21">
        <v>3.55</v>
      </c>
      <c r="G26" s="21">
        <f t="shared" ref="G26" si="6">F26*1.19</f>
        <v>4.2244999999999999</v>
      </c>
      <c r="H26" s="22">
        <f t="shared" ref="H26" si="7">ROUND(G26*E26,2)</f>
        <v>198946.32</v>
      </c>
    </row>
    <row r="27" spans="1:8" s="2" customFormat="1" ht="35.1" customHeight="1">
      <c r="A27" s="17"/>
      <c r="B27" s="18"/>
      <c r="C27" s="19"/>
      <c r="D27" s="18"/>
      <c r="E27" s="116"/>
      <c r="F27" s="21"/>
      <c r="G27" s="21"/>
      <c r="H27" s="22"/>
    </row>
    <row r="28" spans="1:8" s="2" customFormat="1" ht="35.1" customHeight="1">
      <c r="A28" s="17"/>
      <c r="B28" s="18"/>
      <c r="C28" s="19"/>
      <c r="D28" s="18"/>
      <c r="E28" s="116"/>
      <c r="F28" s="21"/>
      <c r="G28" s="21"/>
      <c r="H28" s="22"/>
    </row>
    <row r="29" spans="1:8" s="2" customFormat="1" ht="35.1" customHeight="1">
      <c r="A29" s="17"/>
      <c r="B29" s="18"/>
      <c r="C29" s="19"/>
      <c r="D29" s="18"/>
      <c r="E29" s="116"/>
      <c r="F29" s="21"/>
      <c r="G29" s="21"/>
      <c r="H29" s="22"/>
    </row>
    <row r="30" spans="1:8" s="2" customFormat="1" ht="35.1" customHeight="1">
      <c r="A30" s="17"/>
      <c r="B30" s="18"/>
      <c r="C30" s="19"/>
      <c r="D30" s="18"/>
      <c r="E30" s="116"/>
      <c r="F30" s="21"/>
      <c r="G30" s="21"/>
      <c r="H30" s="22"/>
    </row>
    <row r="31" spans="1:8" ht="35.1" customHeight="1">
      <c r="A31" s="23" t="s">
        <v>56</v>
      </c>
      <c r="B31" s="24"/>
      <c r="C31" s="24" t="s">
        <v>57</v>
      </c>
      <c r="D31" s="24"/>
      <c r="E31" s="120"/>
      <c r="F31" s="26"/>
      <c r="G31" s="26"/>
      <c r="H31" s="27">
        <f>SUM(H32:H34)</f>
        <v>79127.81</v>
      </c>
    </row>
    <row r="32" spans="1:8" ht="35.1" customHeight="1">
      <c r="A32" s="28" t="s">
        <v>58</v>
      </c>
      <c r="B32" s="18" t="s">
        <v>59</v>
      </c>
      <c r="C32" s="19" t="s">
        <v>60</v>
      </c>
      <c r="D32" s="18" t="s">
        <v>6</v>
      </c>
      <c r="E32" s="116">
        <v>8</v>
      </c>
      <c r="F32" s="21">
        <v>4966.67</v>
      </c>
      <c r="G32" s="21">
        <f>F32*1.19</f>
        <v>5910.3373000000001</v>
      </c>
      <c r="H32" s="22">
        <f>ROUND(G32*E32,2)</f>
        <v>47282.7</v>
      </c>
    </row>
    <row r="33" spans="1:8" ht="35.1" customHeight="1">
      <c r="A33" s="28" t="s">
        <v>61</v>
      </c>
      <c r="B33" s="18" t="s">
        <v>62</v>
      </c>
      <c r="C33" s="19" t="s">
        <v>63</v>
      </c>
      <c r="D33" s="18" t="s">
        <v>64</v>
      </c>
      <c r="E33" s="116">
        <v>315</v>
      </c>
      <c r="F33" s="21">
        <v>81.849999999999994</v>
      </c>
      <c r="G33" s="21">
        <f>F33*1.19</f>
        <v>97.401499999999984</v>
      </c>
      <c r="H33" s="22">
        <f>ROUND(G33*E33,2)</f>
        <v>30681.47</v>
      </c>
    </row>
    <row r="34" spans="1:8" ht="35.1" customHeight="1">
      <c r="A34" s="28" t="s">
        <v>65</v>
      </c>
      <c r="B34" s="18" t="s">
        <v>66</v>
      </c>
      <c r="C34" s="19" t="s">
        <v>67</v>
      </c>
      <c r="D34" s="18" t="s">
        <v>6</v>
      </c>
      <c r="E34" s="116">
        <v>15</v>
      </c>
      <c r="F34" s="21">
        <v>65.19</v>
      </c>
      <c r="G34" s="21">
        <f>F34*1.19</f>
        <v>77.576099999999997</v>
      </c>
      <c r="H34" s="22">
        <f>ROUND(G34*E34,2)</f>
        <v>1163.6400000000001</v>
      </c>
    </row>
    <row r="35" spans="1:8" ht="35.1" customHeight="1">
      <c r="A35" s="17"/>
      <c r="B35" s="18"/>
      <c r="C35" s="19"/>
      <c r="D35" s="18"/>
      <c r="E35" s="116"/>
      <c r="F35" s="21"/>
      <c r="G35" s="21"/>
      <c r="H35" s="29"/>
    </row>
    <row r="36" spans="1:8" ht="24.95" customHeight="1">
      <c r="A36" s="429" t="s">
        <v>68</v>
      </c>
      <c r="B36" s="429"/>
      <c r="C36" s="429"/>
      <c r="D36" s="429"/>
      <c r="E36" s="429"/>
      <c r="F36" s="429"/>
      <c r="G36" s="429"/>
      <c r="H36" s="30">
        <f>SUM(H4:H31)</f>
        <v>4715436.7399999993</v>
      </c>
    </row>
    <row r="37" spans="1:8" ht="24" customHeight="1">
      <c r="A37" s="429" t="s">
        <v>69</v>
      </c>
      <c r="B37" s="429"/>
      <c r="C37" s="429"/>
      <c r="D37" s="429"/>
      <c r="E37" s="429"/>
      <c r="F37" s="429"/>
      <c r="G37" s="429"/>
      <c r="H37" s="30">
        <v>332547.25</v>
      </c>
    </row>
    <row r="38" spans="1:8" ht="24" customHeight="1">
      <c r="A38" s="429" t="s">
        <v>70</v>
      </c>
      <c r="B38" s="429"/>
      <c r="C38" s="429"/>
      <c r="D38" s="429"/>
      <c r="E38" s="429"/>
      <c r="F38" s="429"/>
      <c r="G38" s="429"/>
      <c r="H38" s="30">
        <f>H36/1.19</f>
        <v>3962551.8823529407</v>
      </c>
    </row>
    <row r="39" spans="1:8" ht="24" customHeight="1">
      <c r="A39" s="31"/>
      <c r="B39" s="32"/>
      <c r="C39" s="33"/>
      <c r="D39" s="32"/>
      <c r="E39" s="121"/>
      <c r="F39" s="35"/>
      <c r="G39" s="35"/>
      <c r="H39" s="36"/>
    </row>
    <row r="40" spans="1:8" ht="24" customHeight="1">
      <c r="A40" s="31"/>
      <c r="B40" s="32"/>
      <c r="C40" s="33"/>
      <c r="D40" s="32"/>
      <c r="E40" s="121"/>
      <c r="F40" s="35"/>
      <c r="G40" s="35"/>
      <c r="H40" s="36"/>
    </row>
    <row r="41" spans="1:8" ht="24" customHeight="1">
      <c r="A41" s="23" t="s">
        <v>71</v>
      </c>
      <c r="B41" s="24"/>
      <c r="C41" s="24" t="s">
        <v>72</v>
      </c>
      <c r="D41" s="24"/>
      <c r="E41" s="120"/>
      <c r="F41" s="26"/>
      <c r="G41" s="26"/>
      <c r="H41" s="27">
        <f>H53</f>
        <v>902272.02000000014</v>
      </c>
    </row>
    <row r="42" spans="1:8" ht="26.1" customHeight="1">
      <c r="A42" s="28" t="s">
        <v>73</v>
      </c>
      <c r="B42" s="18" t="s">
        <v>74</v>
      </c>
      <c r="C42" s="19" t="s">
        <v>75</v>
      </c>
      <c r="D42" s="18" t="s">
        <v>76</v>
      </c>
      <c r="E42" s="116">
        <v>1.3</v>
      </c>
      <c r="F42" s="21">
        <v>2105.2800000000002</v>
      </c>
      <c r="G42" s="21">
        <f t="shared" ref="G42:G52" si="8">F42*1.19</f>
        <v>2505.2832000000003</v>
      </c>
      <c r="H42" s="22">
        <f t="shared" ref="H42:H50" si="9">ROUND(G42*E42,2)</f>
        <v>3256.87</v>
      </c>
    </row>
    <row r="43" spans="1:8" ht="26.1" customHeight="1">
      <c r="A43" s="28" t="s">
        <v>77</v>
      </c>
      <c r="B43" s="18" t="s">
        <v>78</v>
      </c>
      <c r="C43" s="19" t="s">
        <v>79</v>
      </c>
      <c r="D43" s="18" t="s">
        <v>76</v>
      </c>
      <c r="E43" s="116">
        <v>33</v>
      </c>
      <c r="F43" s="21">
        <v>748.39</v>
      </c>
      <c r="G43" s="21">
        <f t="shared" si="8"/>
        <v>890.58409999999992</v>
      </c>
      <c r="H43" s="22">
        <f t="shared" si="9"/>
        <v>29389.279999999999</v>
      </c>
    </row>
    <row r="44" spans="1:8" ht="26.1" customHeight="1">
      <c r="A44" s="28" t="s">
        <v>80</v>
      </c>
      <c r="B44" s="18" t="s">
        <v>81</v>
      </c>
      <c r="C44" s="19" t="s">
        <v>82</v>
      </c>
      <c r="D44" s="18" t="s">
        <v>16</v>
      </c>
      <c r="E44" s="116">
        <v>27197.95</v>
      </c>
      <c r="F44" s="21">
        <v>7.57</v>
      </c>
      <c r="G44" s="21">
        <f t="shared" si="8"/>
        <v>9.0083000000000002</v>
      </c>
      <c r="H44" s="22">
        <f t="shared" si="9"/>
        <v>245007.29</v>
      </c>
    </row>
    <row r="45" spans="1:8" ht="26.1" customHeight="1">
      <c r="A45" s="28" t="s">
        <v>83</v>
      </c>
      <c r="B45" s="18" t="s">
        <v>84</v>
      </c>
      <c r="C45" s="19" t="s">
        <v>85</v>
      </c>
      <c r="D45" s="18" t="s">
        <v>86</v>
      </c>
      <c r="E45" s="116">
        <v>6273.14</v>
      </c>
      <c r="F45" s="21">
        <v>1.1399999999999999</v>
      </c>
      <c r="G45" s="21">
        <f t="shared" si="8"/>
        <v>1.3565999999999998</v>
      </c>
      <c r="H45" s="22">
        <f t="shared" si="9"/>
        <v>8510.14</v>
      </c>
    </row>
    <row r="46" spans="1:8" s="2" customFormat="1" ht="26.1" customHeight="1">
      <c r="A46" s="28" t="s">
        <v>87</v>
      </c>
      <c r="B46" s="18" t="s">
        <v>88</v>
      </c>
      <c r="C46" s="19" t="s">
        <v>89</v>
      </c>
      <c r="D46" s="18" t="s">
        <v>76</v>
      </c>
      <c r="E46" s="116">
        <v>3.33</v>
      </c>
      <c r="F46" s="21">
        <v>8512.64</v>
      </c>
      <c r="G46" s="21">
        <f t="shared" si="8"/>
        <v>10130.041599999999</v>
      </c>
      <c r="H46" s="22">
        <f t="shared" si="9"/>
        <v>33733.040000000001</v>
      </c>
    </row>
    <row r="47" spans="1:8" s="2" customFormat="1" ht="26.1" customHeight="1">
      <c r="A47" s="28" t="s">
        <v>90</v>
      </c>
      <c r="B47" s="18" t="s">
        <v>91</v>
      </c>
      <c r="C47" s="19" t="s">
        <v>92</v>
      </c>
      <c r="D47" s="18" t="s">
        <v>76</v>
      </c>
      <c r="E47" s="116">
        <v>3.33</v>
      </c>
      <c r="F47" s="21">
        <v>2584</v>
      </c>
      <c r="G47" s="21">
        <f t="shared" si="8"/>
        <v>3074.96</v>
      </c>
      <c r="H47" s="22">
        <f t="shared" si="9"/>
        <v>10239.620000000001</v>
      </c>
    </row>
    <row r="48" spans="1:8" s="2" customFormat="1" ht="26.1" customHeight="1">
      <c r="A48" s="28" t="s">
        <v>93</v>
      </c>
      <c r="B48" s="18" t="s">
        <v>94</v>
      </c>
      <c r="C48" s="19" t="s">
        <v>95</v>
      </c>
      <c r="D48" s="18" t="s">
        <v>16</v>
      </c>
      <c r="E48" s="116">
        <v>54395.89</v>
      </c>
      <c r="F48" s="21">
        <v>0.46</v>
      </c>
      <c r="G48" s="21">
        <f t="shared" si="8"/>
        <v>0.5474</v>
      </c>
      <c r="H48" s="22">
        <f t="shared" si="9"/>
        <v>29776.31</v>
      </c>
    </row>
    <row r="49" spans="1:11" s="2" customFormat="1" ht="26.1" customHeight="1">
      <c r="A49" s="28" t="s">
        <v>96</v>
      </c>
      <c r="B49" s="18" t="s">
        <v>97</v>
      </c>
      <c r="C49" s="19" t="s">
        <v>98</v>
      </c>
      <c r="D49" s="18" t="s">
        <v>16</v>
      </c>
      <c r="E49" s="116">
        <v>136453</v>
      </c>
      <c r="F49" s="21">
        <v>0.31</v>
      </c>
      <c r="G49" s="21">
        <f t="shared" si="8"/>
        <v>0.36890000000000001</v>
      </c>
      <c r="H49" s="22">
        <f t="shared" si="9"/>
        <v>50337.51</v>
      </c>
    </row>
    <row r="50" spans="1:11" s="2" customFormat="1" ht="26.1" customHeight="1">
      <c r="A50" s="28" t="s">
        <v>99</v>
      </c>
      <c r="B50" s="18" t="s">
        <v>100</v>
      </c>
      <c r="C50" s="19" t="s">
        <v>101</v>
      </c>
      <c r="D50" s="18" t="s">
        <v>16</v>
      </c>
      <c r="E50" s="116">
        <v>47093.46</v>
      </c>
      <c r="F50" s="21">
        <v>3.55</v>
      </c>
      <c r="G50" s="21">
        <f t="shared" si="8"/>
        <v>4.2244999999999999</v>
      </c>
      <c r="H50" s="22">
        <f t="shared" si="9"/>
        <v>198946.32</v>
      </c>
    </row>
    <row r="51" spans="1:11" s="2" customFormat="1" ht="26.1" customHeight="1">
      <c r="A51" s="28" t="s">
        <v>102</v>
      </c>
      <c r="B51" s="18" t="s">
        <v>103</v>
      </c>
      <c r="C51" s="19" t="s">
        <v>104</v>
      </c>
      <c r="D51" s="18" t="s">
        <v>16</v>
      </c>
      <c r="E51" s="116">
        <v>55407.839999999997</v>
      </c>
      <c r="F51" s="21">
        <v>4.28</v>
      </c>
      <c r="G51" s="21">
        <f t="shared" si="8"/>
        <v>5.0932000000000004</v>
      </c>
      <c r="H51" s="22">
        <f>ROUND(E51*G51,2)</f>
        <v>282203.21000000002</v>
      </c>
    </row>
    <row r="52" spans="1:11" s="2" customFormat="1" ht="26.1" customHeight="1">
      <c r="A52" s="28" t="s">
        <v>105</v>
      </c>
      <c r="B52" s="18" t="s">
        <v>106</v>
      </c>
      <c r="C52" s="19" t="s">
        <v>107</v>
      </c>
      <c r="D52" s="18" t="s">
        <v>16</v>
      </c>
      <c r="E52" s="116">
        <v>76137.47</v>
      </c>
      <c r="F52" s="21">
        <v>0.12</v>
      </c>
      <c r="G52" s="21">
        <f t="shared" si="8"/>
        <v>0.14279999999999998</v>
      </c>
      <c r="H52" s="22">
        <f>ROUND(G52*E52,2)</f>
        <v>10872.43</v>
      </c>
    </row>
    <row r="53" spans="1:11" s="2" customFormat="1" ht="26.1" customHeight="1">
      <c r="A53" s="429" t="s">
        <v>108</v>
      </c>
      <c r="B53" s="429"/>
      <c r="C53" s="429"/>
      <c r="D53" s="429"/>
      <c r="E53" s="429"/>
      <c r="F53" s="429"/>
      <c r="G53" s="429"/>
      <c r="H53" s="27">
        <f>SUM(H42:H52)</f>
        <v>902272.02000000014</v>
      </c>
    </row>
    <row r="54" spans="1:11" s="2" customFormat="1" ht="26.1" customHeight="1">
      <c r="A54" s="429" t="s">
        <v>69</v>
      </c>
      <c r="B54" s="429"/>
      <c r="C54" s="429"/>
      <c r="D54" s="429"/>
      <c r="E54" s="429"/>
      <c r="F54" s="429"/>
      <c r="G54" s="429"/>
      <c r="H54" s="27">
        <f>H53-H55</f>
        <v>144060.23848739499</v>
      </c>
    </row>
    <row r="55" spans="1:11" s="2" customFormat="1" ht="26.1" customHeight="1">
      <c r="A55" s="429" t="s">
        <v>109</v>
      </c>
      <c r="B55" s="429"/>
      <c r="C55" s="429"/>
      <c r="D55" s="429"/>
      <c r="E55" s="429"/>
      <c r="F55" s="429"/>
      <c r="G55" s="429"/>
      <c r="H55" s="27">
        <f>H53/1.19</f>
        <v>758211.78151260514</v>
      </c>
    </row>
    <row r="56" spans="1:11" s="2" customFormat="1" ht="24.95" customHeight="1">
      <c r="A56" s="37"/>
      <c r="C56" s="3"/>
      <c r="E56" s="119"/>
      <c r="F56" s="5"/>
      <c r="G56" s="5"/>
      <c r="H56" s="38"/>
    </row>
    <row r="57" spans="1:11" s="2" customFormat="1" ht="24.95" customHeight="1">
      <c r="A57" s="426" t="s">
        <v>110</v>
      </c>
      <c r="B57" s="426"/>
      <c r="C57" s="426"/>
      <c r="D57" s="426"/>
      <c r="E57" s="426"/>
      <c r="F57" s="426"/>
      <c r="G57" s="426"/>
      <c r="H57" s="39">
        <f>H53+H36</f>
        <v>5617708.7599999998</v>
      </c>
    </row>
    <row r="58" spans="1:11" s="2" customFormat="1" ht="24.95" customHeight="1">
      <c r="A58" s="426" t="s">
        <v>69</v>
      </c>
      <c r="B58" s="426"/>
      <c r="C58" s="426"/>
      <c r="D58" s="426"/>
      <c r="E58" s="426"/>
      <c r="F58" s="426"/>
      <c r="G58" s="426"/>
      <c r="H58" s="39">
        <f>H57-H59</f>
        <v>896945.09613445308</v>
      </c>
    </row>
    <row r="59" spans="1:11" s="2" customFormat="1" ht="24.95" customHeight="1" thickBot="1">
      <c r="A59" s="427" t="s">
        <v>111</v>
      </c>
      <c r="B59" s="427"/>
      <c r="C59" s="427"/>
      <c r="D59" s="427"/>
      <c r="E59" s="427"/>
      <c r="F59" s="427"/>
      <c r="G59" s="427"/>
      <c r="H59" s="40">
        <f>H57/1.19</f>
        <v>4720763.6638655467</v>
      </c>
    </row>
    <row r="61" spans="1:11" s="2" customFormat="1" ht="33.6" customHeight="1">
      <c r="A61" s="428" t="s">
        <v>112</v>
      </c>
      <c r="B61" s="428"/>
      <c r="C61" s="428"/>
      <c r="D61" s="428"/>
      <c r="E61" s="428"/>
      <c r="F61" s="428"/>
      <c r="G61" s="428"/>
      <c r="H61" s="428"/>
      <c r="I61" s="428"/>
      <c r="J61" s="428"/>
      <c r="K61" s="428"/>
    </row>
  </sheetData>
  <mergeCells count="13">
    <mergeCell ref="A38:G38"/>
    <mergeCell ref="A1:C1"/>
    <mergeCell ref="D1:F1"/>
    <mergeCell ref="G1:H1"/>
    <mergeCell ref="A36:G36"/>
    <mergeCell ref="A37:G37"/>
    <mergeCell ref="A61:K61"/>
    <mergeCell ref="A53:G53"/>
    <mergeCell ref="A54:G54"/>
    <mergeCell ref="A55:G55"/>
    <mergeCell ref="A57:G57"/>
    <mergeCell ref="A58:G58"/>
    <mergeCell ref="A59:G59"/>
  </mergeCells>
  <pageMargins left="0.78749999999999998" right="0.78749999999999998" top="1.05277777777778" bottom="1.05277777777778" header="0.78749999999999998" footer="0.78749999999999998"/>
  <pageSetup paperSize="9" scale="47" firstPageNumber="0" orientation="portrait" horizontalDpi="300" verticalDpi="300" r:id="rId1"/>
  <headerFooter>
    <oddHeader>&amp;C&amp;"Times New Roman,Normal"&amp;12&amp;A</oddHeader>
    <oddFooter>&amp;C&amp;"Times New Roman,Normal"&amp;12Página &amp;P</oddFooter>
  </headerFooter>
  <colBreaks count="1" manualBreakCount="1">
    <brk id="8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59999389629810485"/>
  </sheetPr>
  <dimension ref="A1:J31"/>
  <sheetViews>
    <sheetView topLeftCell="B1" zoomScale="90" zoomScaleNormal="90" workbookViewId="0">
      <selection activeCell="H1" sqref="H1:J1"/>
    </sheetView>
  </sheetViews>
  <sheetFormatPr defaultColWidth="8.625" defaultRowHeight="14.25"/>
  <cols>
    <col min="1" max="1" width="13.875" customWidth="1"/>
    <col min="2" max="2" width="14.5" customWidth="1"/>
    <col min="3" max="3" width="10.5" customWidth="1"/>
    <col min="4" max="4" width="60" customWidth="1"/>
    <col min="5" max="5" width="19" customWidth="1"/>
    <col min="6" max="6" width="12" customWidth="1"/>
    <col min="7" max="7" width="12" style="195" customWidth="1"/>
    <col min="8" max="8" width="13" customWidth="1"/>
    <col min="9" max="9" width="16.875" style="198" customWidth="1"/>
    <col min="10" max="10" width="10.375" customWidth="1"/>
    <col min="11" max="1022" width="9"/>
    <col min="1023" max="1023" width="10.5" customWidth="1"/>
  </cols>
  <sheetData>
    <row r="1" spans="1:10" ht="15">
      <c r="A1" s="41"/>
      <c r="B1" s="42"/>
      <c r="C1" s="443" t="s">
        <v>228</v>
      </c>
      <c r="D1" s="443"/>
      <c r="E1" s="1" t="s">
        <v>229</v>
      </c>
      <c r="F1" s="446" t="s">
        <v>230</v>
      </c>
      <c r="G1" s="446"/>
      <c r="H1" s="478" t="s">
        <v>231</v>
      </c>
      <c r="I1" s="479"/>
      <c r="J1" s="480"/>
    </row>
    <row r="2" spans="1:10" ht="60">
      <c r="A2" s="43"/>
      <c r="B2" s="44"/>
      <c r="C2" s="448" t="s">
        <v>406</v>
      </c>
      <c r="D2" s="448"/>
      <c r="E2" s="45" t="s">
        <v>353</v>
      </c>
      <c r="F2" s="446"/>
      <c r="G2" s="446"/>
      <c r="H2" s="470" t="s">
        <v>234</v>
      </c>
      <c r="I2" s="471"/>
      <c r="J2" s="472"/>
    </row>
    <row r="3" spans="1:10">
      <c r="A3" s="437" t="s">
        <v>262</v>
      </c>
      <c r="B3" s="437"/>
      <c r="C3" s="437"/>
      <c r="D3" s="437"/>
      <c r="E3" s="437"/>
      <c r="F3" s="437" t="s">
        <v>315</v>
      </c>
      <c r="G3" s="437"/>
      <c r="H3" s="437"/>
      <c r="I3" s="437"/>
      <c r="J3" s="212">
        <v>0.34</v>
      </c>
    </row>
    <row r="4" spans="1:10">
      <c r="A4" s="261" t="s">
        <v>262</v>
      </c>
      <c r="B4" s="261" t="s">
        <v>262</v>
      </c>
      <c r="C4" s="261" t="s">
        <v>262</v>
      </c>
      <c r="D4" s="261" t="s">
        <v>262</v>
      </c>
      <c r="E4" s="261" t="s">
        <v>262</v>
      </c>
      <c r="F4" s="261" t="s">
        <v>262</v>
      </c>
      <c r="G4" s="261" t="s">
        <v>262</v>
      </c>
      <c r="H4" s="261" t="s">
        <v>262</v>
      </c>
      <c r="I4" s="261" t="s">
        <v>262</v>
      </c>
      <c r="J4" s="261" t="s">
        <v>262</v>
      </c>
    </row>
    <row r="5" spans="1:10">
      <c r="A5" s="262" t="s">
        <v>13</v>
      </c>
      <c r="B5" s="262" t="s">
        <v>236</v>
      </c>
      <c r="C5" s="262" t="s">
        <v>237</v>
      </c>
      <c r="D5" s="262" t="s">
        <v>238</v>
      </c>
      <c r="E5" s="262"/>
      <c r="F5" s="262"/>
      <c r="G5" s="262" t="s">
        <v>239</v>
      </c>
      <c r="H5" s="262" t="s">
        <v>240</v>
      </c>
      <c r="I5" s="262" t="s">
        <v>241</v>
      </c>
      <c r="J5" s="262" t="s">
        <v>242</v>
      </c>
    </row>
    <row r="6" spans="1:10">
      <c r="A6" s="263" t="s">
        <v>243</v>
      </c>
      <c r="B6" s="263" t="s">
        <v>103</v>
      </c>
      <c r="C6" s="263" t="s">
        <v>245</v>
      </c>
      <c r="D6" s="264" t="s">
        <v>104</v>
      </c>
      <c r="E6" s="481"/>
      <c r="F6" s="482"/>
      <c r="G6" s="263" t="s">
        <v>16</v>
      </c>
      <c r="H6" s="265">
        <v>1</v>
      </c>
      <c r="I6" s="266">
        <v>4.93</v>
      </c>
      <c r="J6" s="266">
        <v>4.93</v>
      </c>
    </row>
    <row r="7" spans="1:10" ht="26.25" thickBot="1">
      <c r="A7" s="283" t="s">
        <v>246</v>
      </c>
      <c r="B7" s="283" t="s">
        <v>407</v>
      </c>
      <c r="C7" s="283" t="s">
        <v>254</v>
      </c>
      <c r="D7" s="260" t="s">
        <v>384</v>
      </c>
      <c r="E7" s="466"/>
      <c r="F7" s="467"/>
      <c r="G7" s="283" t="s">
        <v>306</v>
      </c>
      <c r="H7" s="284" t="s">
        <v>408</v>
      </c>
      <c r="I7" s="285">
        <v>233.82</v>
      </c>
      <c r="J7" s="285">
        <v>4.93</v>
      </c>
    </row>
    <row r="8" spans="1:10" ht="15" thickTop="1">
      <c r="A8" s="225"/>
      <c r="B8" s="225"/>
      <c r="C8" s="225"/>
      <c r="D8" s="225"/>
      <c r="E8" s="225"/>
      <c r="F8" s="225"/>
      <c r="G8" s="225"/>
      <c r="H8" s="225"/>
      <c r="I8" s="225"/>
      <c r="J8" s="225"/>
    </row>
    <row r="9" spans="1:10">
      <c r="A9" s="46" t="s">
        <v>17</v>
      </c>
      <c r="B9" s="46" t="s">
        <v>236</v>
      </c>
      <c r="C9" s="46" t="s">
        <v>237</v>
      </c>
      <c r="D9" s="46" t="s">
        <v>238</v>
      </c>
      <c r="E9" s="46"/>
      <c r="F9" s="46"/>
      <c r="G9" s="46" t="s">
        <v>239</v>
      </c>
      <c r="H9" s="46" t="s">
        <v>240</v>
      </c>
      <c r="I9" s="262" t="s">
        <v>241</v>
      </c>
      <c r="J9" s="46" t="s">
        <v>242</v>
      </c>
    </row>
    <row r="10" spans="1:10" ht="24" customHeight="1">
      <c r="A10" s="47" t="s">
        <v>243</v>
      </c>
      <c r="B10" s="153" t="s">
        <v>36</v>
      </c>
      <c r="C10" s="47" t="s">
        <v>245</v>
      </c>
      <c r="D10" s="165" t="s">
        <v>170</v>
      </c>
      <c r="E10" s="468"/>
      <c r="F10" s="469"/>
      <c r="G10" s="47" t="s">
        <v>16</v>
      </c>
      <c r="H10" s="192">
        <v>1</v>
      </c>
      <c r="I10" s="51">
        <v>8.16</v>
      </c>
      <c r="J10" s="51">
        <v>8.16</v>
      </c>
    </row>
    <row r="11" spans="1:10" ht="44.25">
      <c r="A11" s="52"/>
      <c r="B11" s="52" t="s">
        <v>409</v>
      </c>
      <c r="C11" s="52" t="s">
        <v>290</v>
      </c>
      <c r="D11" s="53" t="s">
        <v>170</v>
      </c>
      <c r="E11" s="271"/>
      <c r="F11" s="271"/>
      <c r="G11" s="52" t="s">
        <v>16</v>
      </c>
      <c r="H11" s="193">
        <v>1</v>
      </c>
      <c r="I11" s="60">
        <v>8.16</v>
      </c>
      <c r="J11" s="60">
        <v>8.16</v>
      </c>
    </row>
    <row r="12" spans="1:10">
      <c r="A12" s="271"/>
      <c r="B12" s="271"/>
      <c r="C12" s="271"/>
      <c r="D12" s="224"/>
      <c r="E12" s="272"/>
      <c r="F12" s="272"/>
      <c r="G12" s="271"/>
      <c r="H12" s="273"/>
      <c r="I12" s="274"/>
      <c r="J12" s="274"/>
    </row>
    <row r="13" spans="1:10">
      <c r="A13" s="225" t="s">
        <v>262</v>
      </c>
      <c r="B13" s="225" t="s">
        <v>262</v>
      </c>
      <c r="C13" s="225" t="s">
        <v>262</v>
      </c>
      <c r="D13" s="225" t="s">
        <v>262</v>
      </c>
      <c r="E13" s="225" t="s">
        <v>262</v>
      </c>
      <c r="F13" s="225" t="s">
        <v>262</v>
      </c>
      <c r="G13" s="225" t="s">
        <v>262</v>
      </c>
      <c r="H13" s="225" t="s">
        <v>262</v>
      </c>
      <c r="I13" s="225" t="s">
        <v>262</v>
      </c>
      <c r="J13" s="225" t="s">
        <v>262</v>
      </c>
    </row>
    <row r="14" spans="1:10">
      <c r="A14" s="245" t="s">
        <v>20</v>
      </c>
      <c r="B14" s="246" t="s">
        <v>236</v>
      </c>
      <c r="C14" s="246" t="s">
        <v>237</v>
      </c>
      <c r="D14" s="246" t="s">
        <v>238</v>
      </c>
      <c r="E14" s="460"/>
      <c r="F14" s="461"/>
      <c r="G14" s="246" t="s">
        <v>239</v>
      </c>
      <c r="H14" s="246" t="s">
        <v>240</v>
      </c>
      <c r="I14" s="246" t="s">
        <v>241</v>
      </c>
      <c r="J14" s="246" t="s">
        <v>242</v>
      </c>
    </row>
    <row r="15" spans="1:10">
      <c r="A15" s="249" t="s">
        <v>243</v>
      </c>
      <c r="B15" s="250" t="s">
        <v>345</v>
      </c>
      <c r="C15" s="250" t="s">
        <v>254</v>
      </c>
      <c r="D15" s="237" t="s">
        <v>386</v>
      </c>
      <c r="E15" s="454"/>
      <c r="F15" s="455"/>
      <c r="G15" s="47" t="s">
        <v>16</v>
      </c>
      <c r="H15" s="192">
        <v>1</v>
      </c>
      <c r="I15" s="51">
        <v>0.12</v>
      </c>
      <c r="J15" s="51">
        <v>0.12</v>
      </c>
    </row>
    <row r="16" spans="1:10">
      <c r="A16" s="464" t="s">
        <v>255</v>
      </c>
      <c r="B16" s="464" t="s">
        <v>236</v>
      </c>
      <c r="C16" s="464" t="s">
        <v>237</v>
      </c>
      <c r="D16" s="464" t="s">
        <v>256</v>
      </c>
      <c r="E16" s="462" t="s">
        <v>371</v>
      </c>
      <c r="F16" s="463"/>
      <c r="G16" s="462" t="s">
        <v>257</v>
      </c>
      <c r="H16" s="463"/>
      <c r="I16" s="464" t="s">
        <v>258</v>
      </c>
      <c r="J16" s="464" t="s">
        <v>259</v>
      </c>
    </row>
    <row r="17" spans="1:10">
      <c r="A17" s="465"/>
      <c r="B17" s="465"/>
      <c r="C17" s="465"/>
      <c r="D17" s="465"/>
      <c r="E17" s="244" t="s">
        <v>261</v>
      </c>
      <c r="F17" s="244" t="s">
        <v>260</v>
      </c>
      <c r="G17" s="244" t="s">
        <v>261</v>
      </c>
      <c r="H17" s="244" t="s">
        <v>260</v>
      </c>
      <c r="I17" s="465"/>
      <c r="J17" s="465"/>
    </row>
    <row r="18" spans="1:10">
      <c r="A18" s="453" t="s">
        <v>262</v>
      </c>
      <c r="B18" s="453"/>
      <c r="C18" s="453"/>
      <c r="D18" s="453"/>
      <c r="E18" s="453"/>
      <c r="F18" s="453" t="s">
        <v>263</v>
      </c>
      <c r="G18" s="453"/>
      <c r="H18" s="453"/>
      <c r="I18" s="453"/>
      <c r="J18" s="238">
        <v>0</v>
      </c>
    </row>
    <row r="19" spans="1:10">
      <c r="A19" s="242" t="s">
        <v>264</v>
      </c>
      <c r="B19" s="243" t="s">
        <v>236</v>
      </c>
      <c r="C19" s="243" t="s">
        <v>237</v>
      </c>
      <c r="D19" s="243" t="s">
        <v>265</v>
      </c>
      <c r="E19" s="243" t="s">
        <v>262</v>
      </c>
      <c r="F19" s="462" t="s">
        <v>262</v>
      </c>
      <c r="G19" s="462"/>
      <c r="H19" s="462"/>
      <c r="I19" s="463"/>
      <c r="J19" s="243" t="s">
        <v>259</v>
      </c>
    </row>
    <row r="20" spans="1:10">
      <c r="A20" s="453" t="s">
        <v>262</v>
      </c>
      <c r="B20" s="453"/>
      <c r="C20" s="453"/>
      <c r="D20" s="453"/>
      <c r="E20" s="453"/>
      <c r="F20" s="453" t="s">
        <v>266</v>
      </c>
      <c r="G20" s="453"/>
      <c r="H20" s="453"/>
      <c r="I20" s="453"/>
      <c r="J20" s="238">
        <v>0</v>
      </c>
    </row>
    <row r="21" spans="1:10">
      <c r="A21" s="453" t="s">
        <v>262</v>
      </c>
      <c r="B21" s="453"/>
      <c r="C21" s="453"/>
      <c r="D21" s="453"/>
      <c r="E21" s="453"/>
      <c r="F21" s="453" t="s">
        <v>267</v>
      </c>
      <c r="G21" s="453"/>
      <c r="H21" s="453"/>
      <c r="I21" s="453"/>
      <c r="J21" s="238">
        <v>0</v>
      </c>
    </row>
    <row r="22" spans="1:10">
      <c r="A22" s="453" t="s">
        <v>262</v>
      </c>
      <c r="B22" s="453"/>
      <c r="C22" s="453"/>
      <c r="D22" s="453"/>
      <c r="E22" s="453"/>
      <c r="F22" s="453" t="s">
        <v>268</v>
      </c>
      <c r="G22" s="453"/>
      <c r="H22" s="453"/>
      <c r="I22" s="453"/>
      <c r="J22" s="238">
        <v>1</v>
      </c>
    </row>
    <row r="23" spans="1:10">
      <c r="A23" s="453" t="s">
        <v>262</v>
      </c>
      <c r="B23" s="453"/>
      <c r="C23" s="453"/>
      <c r="D23" s="453"/>
      <c r="E23" s="453"/>
      <c r="F23" s="453" t="s">
        <v>269</v>
      </c>
      <c r="G23" s="453"/>
      <c r="H23" s="453"/>
      <c r="I23" s="453"/>
      <c r="J23" s="238">
        <v>0</v>
      </c>
    </row>
    <row r="24" spans="1:10">
      <c r="A24" s="242" t="s">
        <v>270</v>
      </c>
      <c r="B24" s="243" t="s">
        <v>237</v>
      </c>
      <c r="C24" s="243" t="s">
        <v>236</v>
      </c>
      <c r="D24" s="243" t="s">
        <v>271</v>
      </c>
      <c r="E24" s="243" t="s">
        <v>262</v>
      </c>
      <c r="F24" s="243" t="s">
        <v>262</v>
      </c>
      <c r="G24" s="243" t="s">
        <v>272</v>
      </c>
      <c r="H24" s="243" t="s">
        <v>273</v>
      </c>
      <c r="I24" s="243" t="s">
        <v>274</v>
      </c>
      <c r="J24" s="243" t="s">
        <v>259</v>
      </c>
    </row>
    <row r="25" spans="1:10">
      <c r="A25" s="453" t="s">
        <v>262</v>
      </c>
      <c r="B25" s="453"/>
      <c r="C25" s="453"/>
      <c r="D25" s="453"/>
      <c r="E25" s="453"/>
      <c r="F25" s="453" t="s">
        <v>275</v>
      </c>
      <c r="G25" s="453"/>
      <c r="H25" s="453"/>
      <c r="I25" s="453"/>
      <c r="J25" s="238">
        <v>0</v>
      </c>
    </row>
    <row r="26" spans="1:10">
      <c r="A26" s="242" t="s">
        <v>276</v>
      </c>
      <c r="B26" s="243" t="s">
        <v>237</v>
      </c>
      <c r="C26" s="243" t="s">
        <v>236</v>
      </c>
      <c r="D26" s="243" t="s">
        <v>277</v>
      </c>
      <c r="E26" s="243" t="s">
        <v>262</v>
      </c>
      <c r="F26" s="243" t="s">
        <v>262</v>
      </c>
      <c r="G26" s="243" t="s">
        <v>272</v>
      </c>
      <c r="H26" s="243" t="s">
        <v>273</v>
      </c>
      <c r="I26" s="243" t="s">
        <v>274</v>
      </c>
      <c r="J26" s="243" t="s">
        <v>259</v>
      </c>
    </row>
    <row r="27" spans="1:10" ht="38.25">
      <c r="A27" s="239" t="s">
        <v>278</v>
      </c>
      <c r="B27" s="240" t="s">
        <v>254</v>
      </c>
      <c r="C27" s="240" t="s">
        <v>307</v>
      </c>
      <c r="D27" s="240" t="s">
        <v>308</v>
      </c>
      <c r="E27" s="240" t="s">
        <v>262</v>
      </c>
      <c r="F27" s="240" t="s">
        <v>281</v>
      </c>
      <c r="G27" s="240" t="s">
        <v>306</v>
      </c>
      <c r="H27" s="240">
        <v>120.75</v>
      </c>
      <c r="I27" s="240">
        <v>1E-3</v>
      </c>
      <c r="J27" s="240">
        <v>0.12</v>
      </c>
    </row>
    <row r="28" spans="1:10">
      <c r="A28" s="453" t="s">
        <v>262</v>
      </c>
      <c r="B28" s="453"/>
      <c r="C28" s="453"/>
      <c r="D28" s="453"/>
      <c r="E28" s="453"/>
      <c r="F28" s="453" t="s">
        <v>283</v>
      </c>
      <c r="G28" s="453"/>
      <c r="H28" s="453"/>
      <c r="I28" s="453"/>
      <c r="J28" s="238">
        <v>0.12</v>
      </c>
    </row>
    <row r="29" spans="1:10">
      <c r="A29" s="242" t="s">
        <v>249</v>
      </c>
      <c r="B29" s="243" t="s">
        <v>237</v>
      </c>
      <c r="C29" s="243" t="s">
        <v>236</v>
      </c>
      <c r="D29" s="243" t="s">
        <v>313</v>
      </c>
      <c r="E29" s="243" t="s">
        <v>374</v>
      </c>
      <c r="F29" s="243" t="s">
        <v>314</v>
      </c>
      <c r="G29" s="243" t="s">
        <v>272</v>
      </c>
      <c r="H29" s="243" t="s">
        <v>273</v>
      </c>
      <c r="I29" s="243" t="s">
        <v>274</v>
      </c>
      <c r="J29" s="243" t="s">
        <v>259</v>
      </c>
    </row>
    <row r="30" spans="1:10">
      <c r="A30" s="453" t="s">
        <v>262</v>
      </c>
      <c r="B30" s="453"/>
      <c r="C30" s="453"/>
      <c r="D30" s="453"/>
      <c r="E30" s="453"/>
      <c r="F30" s="453" t="s">
        <v>315</v>
      </c>
      <c r="G30" s="453"/>
      <c r="H30" s="453"/>
      <c r="I30" s="453"/>
      <c r="J30" s="238">
        <v>0.12</v>
      </c>
    </row>
    <row r="31" spans="1:10">
      <c r="A31" s="281" t="s">
        <v>262</v>
      </c>
      <c r="B31" s="281" t="s">
        <v>262</v>
      </c>
      <c r="C31" s="281" t="s">
        <v>262</v>
      </c>
      <c r="D31" s="281" t="s">
        <v>262</v>
      </c>
      <c r="E31" s="281" t="s">
        <v>262</v>
      </c>
      <c r="F31" s="281" t="s">
        <v>262</v>
      </c>
      <c r="G31" s="281" t="s">
        <v>262</v>
      </c>
      <c r="H31" s="281" t="s">
        <v>262</v>
      </c>
      <c r="I31" s="281" t="s">
        <v>262</v>
      </c>
      <c r="J31" s="281" t="s">
        <v>262</v>
      </c>
    </row>
  </sheetData>
  <mergeCells count="37">
    <mergeCell ref="A21:E21"/>
    <mergeCell ref="F21:I21"/>
    <mergeCell ref="A22:E22"/>
    <mergeCell ref="F22:I22"/>
    <mergeCell ref="A30:E30"/>
    <mergeCell ref="F30:I30"/>
    <mergeCell ref="A23:E23"/>
    <mergeCell ref="F23:I23"/>
    <mergeCell ref="A25:E25"/>
    <mergeCell ref="F25:I25"/>
    <mergeCell ref="A28:E28"/>
    <mergeCell ref="F28:I28"/>
    <mergeCell ref="J16:J17"/>
    <mergeCell ref="A18:E18"/>
    <mergeCell ref="F18:I18"/>
    <mergeCell ref="A20:E20"/>
    <mergeCell ref="F20:I20"/>
    <mergeCell ref="E6:F6"/>
    <mergeCell ref="E7:F7"/>
    <mergeCell ref="A3:E3"/>
    <mergeCell ref="F3:I3"/>
    <mergeCell ref="F19:I19"/>
    <mergeCell ref="E10:F10"/>
    <mergeCell ref="E14:F14"/>
    <mergeCell ref="E15:F15"/>
    <mergeCell ref="A16:A17"/>
    <mergeCell ref="B16:B17"/>
    <mergeCell ref="C16:C17"/>
    <mergeCell ref="D16:D17"/>
    <mergeCell ref="E16:F16"/>
    <mergeCell ref="G16:H16"/>
    <mergeCell ref="I16:I17"/>
    <mergeCell ref="C1:D1"/>
    <mergeCell ref="F1:G2"/>
    <mergeCell ref="H1:J1"/>
    <mergeCell ref="C2:D2"/>
    <mergeCell ref="H2:J2"/>
  </mergeCells>
  <pageMargins left="0.47847222222222202" right="0.390972222222222" top="1.35347222222222" bottom="1.05277777777778" header="1.08819444444444" footer="0.78749999999999998"/>
  <pageSetup paperSize="9" scale="45" firstPageNumber="0" fitToWidth="0" fitToHeight="0" orientation="portrait" horizontalDpi="300" verticalDpi="300" r:id="rId1"/>
  <headerFooter>
    <oddHeader>&amp;C&amp;"Times New Roman,Normal"&amp;12&amp;A</oddHeader>
    <oddFooter>&amp;C&amp;"Times New Roman,Normal"&amp;12Página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MJ9"/>
  <sheetViews>
    <sheetView zoomScaleNormal="100" workbookViewId="0">
      <pane ySplit="2" topLeftCell="C8" activePane="bottomLeft" state="frozen"/>
      <selection pane="bottomLeft" activeCell="C8" sqref="C8"/>
    </sheetView>
  </sheetViews>
  <sheetFormatPr defaultColWidth="9" defaultRowHeight="14.25"/>
  <cols>
    <col min="1" max="1" width="14.5" style="2" customWidth="1"/>
    <col min="2" max="2" width="16.5" style="2" customWidth="1"/>
    <col min="3" max="3" width="68.5" style="3" customWidth="1"/>
    <col min="4" max="4" width="8" style="2" customWidth="1"/>
    <col min="5" max="5" width="13.625" style="119" customWidth="1"/>
    <col min="6" max="6" width="17.625" style="152" customWidth="1"/>
    <col min="7" max="7" width="14.625" style="5" customWidth="1"/>
    <col min="8" max="8" width="14.625" style="6" customWidth="1"/>
    <col min="9" max="1024" width="9" style="2"/>
  </cols>
  <sheetData>
    <row r="1" spans="1:11" ht="86.45" customHeight="1">
      <c r="A1" s="430" t="s">
        <v>410</v>
      </c>
      <c r="B1" s="430"/>
      <c r="C1" s="430"/>
      <c r="D1" s="433" t="s">
        <v>328</v>
      </c>
      <c r="E1" s="451"/>
      <c r="F1" s="435" t="s">
        <v>115</v>
      </c>
      <c r="G1" s="436"/>
      <c r="H1" s="269" t="s">
        <v>2</v>
      </c>
    </row>
    <row r="2" spans="1:11" ht="30" customHeight="1">
      <c r="A2" s="7" t="s">
        <v>3</v>
      </c>
      <c r="B2" s="8" t="s">
        <v>4</v>
      </c>
      <c r="C2" s="8" t="s">
        <v>5</v>
      </c>
      <c r="D2" s="8" t="s">
        <v>6</v>
      </c>
      <c r="E2" s="9" t="s">
        <v>7</v>
      </c>
      <c r="F2" s="10" t="s">
        <v>8</v>
      </c>
      <c r="G2" s="10" t="s">
        <v>9</v>
      </c>
      <c r="H2" s="11" t="s">
        <v>10</v>
      </c>
    </row>
    <row r="3" spans="1:11" ht="24" customHeight="1">
      <c r="A3" s="23">
        <v>1</v>
      </c>
      <c r="B3" s="24"/>
      <c r="C3" s="24" t="s">
        <v>411</v>
      </c>
      <c r="D3" s="24"/>
      <c r="E3" s="120"/>
      <c r="F3" s="151"/>
      <c r="G3" s="26"/>
      <c r="H3" s="27">
        <f>H5</f>
        <v>100631.81</v>
      </c>
    </row>
    <row r="4" spans="1:11" s="2" customFormat="1" ht="87.75" customHeight="1">
      <c r="A4" s="131" t="s">
        <v>13</v>
      </c>
      <c r="B4" s="136" t="s">
        <v>412</v>
      </c>
      <c r="C4" s="142" t="s">
        <v>413</v>
      </c>
      <c r="D4" s="136" t="s">
        <v>6</v>
      </c>
      <c r="E4" s="135">
        <v>1</v>
      </c>
      <c r="F4" s="143">
        <v>84564.55</v>
      </c>
      <c r="G4" s="138">
        <f t="shared" ref="G4" si="0">F4*1.19</f>
        <v>100631.81449999999</v>
      </c>
      <c r="H4" s="140">
        <f t="shared" ref="H4" si="1">ROUND(G4*E4,2)</f>
        <v>100631.81</v>
      </c>
    </row>
    <row r="5" spans="1:11" s="2" customFormat="1" ht="26.1" customHeight="1">
      <c r="A5" s="426" t="s">
        <v>108</v>
      </c>
      <c r="B5" s="426"/>
      <c r="C5" s="426"/>
      <c r="D5" s="426"/>
      <c r="E5" s="426"/>
      <c r="F5" s="426"/>
      <c r="G5" s="426"/>
      <c r="H5" s="149">
        <f>H4</f>
        <v>100631.81</v>
      </c>
    </row>
    <row r="6" spans="1:11" s="2" customFormat="1" ht="26.1" customHeight="1">
      <c r="A6" s="426" t="s">
        <v>69</v>
      </c>
      <c r="B6" s="426"/>
      <c r="C6" s="426"/>
      <c r="D6" s="426"/>
      <c r="E6" s="426"/>
      <c r="F6" s="426"/>
      <c r="G6" s="426"/>
      <c r="H6" s="149">
        <f>H5-H7</f>
        <v>16067.263781512607</v>
      </c>
    </row>
    <row r="7" spans="1:11" s="2" customFormat="1" ht="26.1" customHeight="1">
      <c r="A7" s="452" t="s">
        <v>109</v>
      </c>
      <c r="B7" s="452"/>
      <c r="C7" s="452"/>
      <c r="D7" s="452"/>
      <c r="E7" s="452"/>
      <c r="F7" s="452"/>
      <c r="G7" s="452"/>
      <c r="H7" s="150">
        <f>H5/1.19</f>
        <v>84564.54621848739</v>
      </c>
    </row>
    <row r="8" spans="1:11" ht="76.5" customHeight="1"/>
    <row r="9" spans="1:11" s="2" customFormat="1" ht="33.6" customHeight="1">
      <c r="A9" s="428" t="s">
        <v>112</v>
      </c>
      <c r="B9" s="428"/>
      <c r="C9" s="428"/>
      <c r="D9" s="428"/>
      <c r="E9" s="428"/>
      <c r="F9" s="428"/>
      <c r="G9" s="428"/>
      <c r="H9" s="428"/>
      <c r="I9" s="428"/>
      <c r="J9" s="428"/>
      <c r="K9" s="428"/>
    </row>
  </sheetData>
  <mergeCells count="7">
    <mergeCell ref="A9:K9"/>
    <mergeCell ref="A1:C1"/>
    <mergeCell ref="D1:E1"/>
    <mergeCell ref="F1:G1"/>
    <mergeCell ref="A5:G5"/>
    <mergeCell ref="A6:G6"/>
    <mergeCell ref="A7:G7"/>
  </mergeCells>
  <pageMargins left="0.78749999999999998" right="0.78749999999999998" top="1.05277777777778" bottom="1.05277777777778" header="0.78749999999999998" footer="0.78749999999999998"/>
  <pageSetup paperSize="9" scale="47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  <colBreaks count="1" manualBreakCount="1">
    <brk id="8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axlsx</dc:creator>
  <cp:keywords/>
  <dc:description/>
  <cp:lastModifiedBy>Secretaria Infraestrutura</cp:lastModifiedBy>
  <cp:revision>55</cp:revision>
  <dcterms:created xsi:type="dcterms:W3CDTF">2023-08-02T15:32:32Z</dcterms:created>
  <dcterms:modified xsi:type="dcterms:W3CDTF">2024-07-02T16:44:45Z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