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drawings/drawing6.xml" ContentType="application/vnd.openxmlformats-officedocument.drawing+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jpeg" ContentType="image/jpeg"/>
  <Override PartName="/xl/drawings/drawing4.xml" ContentType="application/vnd.openxmlformats-officedocument.drawing+xml"/>
  <Override PartName="/xl/drawings/drawing5.xml" ContentType="application/vnd.openxmlformats-officedocument.drawing+xml"/>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xl/embeddings/oleObject1.bin" ContentType="application/vnd.openxmlformats-officedocument.oleObject"/>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Default Extension="vml" ContentType="application/vnd.openxmlformats-officedocument.vmlDrawing"/>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5"/>
  <workbookPr defaultThemeVersion="124226"/>
  <bookViews>
    <workbookView xWindow="780" yWindow="-15" windowWidth="10920" windowHeight="11490" activeTab="1"/>
  </bookViews>
  <sheets>
    <sheet name="Sintetica_Não-Desonerada" sheetId="1" r:id="rId1"/>
    <sheet name="Sintetica_Desonerada " sheetId="8" r:id="rId2"/>
    <sheet name="Cronograma" sheetId="5" r:id="rId3"/>
    <sheet name="BDI_Não-Desonerado" sheetId="2" r:id="rId4"/>
    <sheet name="BDI_Desonerado" sheetId="3" r:id="rId5"/>
    <sheet name="Analítica Não Desonerada" sheetId="17" r:id="rId6"/>
    <sheet name="Curva ABC de Insumos" sheetId="14" r:id="rId7"/>
    <sheet name="Curva ABC de Serviços " sheetId="15" r:id="rId8"/>
    <sheet name="PESQUISA DE MERCADO" sheetId="16" r:id="rId9"/>
  </sheets>
  <definedNames>
    <definedName name="_xlnm.Print_Area" localSheetId="4">BDI_Desonerado!$A$1:$D$29</definedName>
    <definedName name="_xlnm.Print_Area" localSheetId="3">'BDI_Não-Desonerado'!$A$1:$D$29</definedName>
    <definedName name="_xlnm.Print_Area" localSheetId="2">Cronograma!$A$1:$X$45</definedName>
    <definedName name="_xlnm.Print_Area" localSheetId="1">'Sintetica_Desonerada '!$A$1:$J$279</definedName>
    <definedName name="_xlnm.Print_Area" localSheetId="0">'Sintetica_Não-Desonerada'!$A$1:$J$279</definedName>
    <definedName name="_xlnm.Print_Titles" localSheetId="1">'Sintetica_Desonerada '!$1:$3</definedName>
    <definedName name="_xlnm.Print_Titles" localSheetId="0">'Sintetica_Não-Desonerada'!$1:$3</definedName>
  </definedNames>
  <calcPr calcId="124519"/>
  <extLst xmlns:x15="http://schemas.microsoft.com/office/spreadsheetml/2010/11/main">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42" i="5"/>
  <c r="J42"/>
  <c r="F42"/>
  <c r="E8" s="1"/>
  <c r="H42"/>
  <c r="X42"/>
  <c r="U8"/>
  <c r="T42"/>
  <c r="P20"/>
  <c r="H13"/>
  <c r="I87" i="8"/>
  <c r="H86"/>
  <c r="H87"/>
  <c r="H88"/>
  <c r="H89"/>
  <c r="H5"/>
  <c r="H10" i="1"/>
  <c r="I10" s="1"/>
  <c r="H11"/>
  <c r="H9"/>
  <c r="I9" s="1"/>
  <c r="G5" i="16"/>
  <c r="G7" s="1"/>
  <c r="D28" i="3"/>
  <c r="D25"/>
  <c r="D21"/>
  <c r="D14"/>
  <c r="D10"/>
  <c r="H274" i="8"/>
  <c r="I274" s="1"/>
  <c r="H273"/>
  <c r="F273"/>
  <c r="H272"/>
  <c r="H271"/>
  <c r="F271"/>
  <c r="F272" s="1"/>
  <c r="H270"/>
  <c r="I270" s="1"/>
  <c r="H269"/>
  <c r="I269" s="1"/>
  <c r="H265"/>
  <c r="I265" s="1"/>
  <c r="H264"/>
  <c r="I264" s="1"/>
  <c r="H263"/>
  <c r="I263" s="1"/>
  <c r="H262"/>
  <c r="I262" s="1"/>
  <c r="H261"/>
  <c r="I261" s="1"/>
  <c r="H260"/>
  <c r="I260" s="1"/>
  <c r="H259"/>
  <c r="I259" s="1"/>
  <c r="H258"/>
  <c r="I258" s="1"/>
  <c r="H257"/>
  <c r="I257" s="1"/>
  <c r="H255"/>
  <c r="I255" s="1"/>
  <c r="H254"/>
  <c r="I254" s="1"/>
  <c r="H253"/>
  <c r="I253" s="1"/>
  <c r="H252"/>
  <c r="I252" s="1"/>
  <c r="H251"/>
  <c r="I251" s="1"/>
  <c r="H250"/>
  <c r="I250" s="1"/>
  <c r="H249"/>
  <c r="I249" s="1"/>
  <c r="H248"/>
  <c r="I248" s="1"/>
  <c r="H247"/>
  <c r="I247" s="1"/>
  <c r="H246"/>
  <c r="I246" s="1"/>
  <c r="H245"/>
  <c r="I245" s="1"/>
  <c r="H244"/>
  <c r="I244" s="1"/>
  <c r="H243"/>
  <c r="I243" s="1"/>
  <c r="H242"/>
  <c r="I242" s="1"/>
  <c r="H241"/>
  <c r="I241" s="1"/>
  <c r="H240"/>
  <c r="I240" s="1"/>
  <c r="H239"/>
  <c r="I239" s="1"/>
  <c r="H238"/>
  <c r="I238" s="1"/>
  <c r="H237"/>
  <c r="I237" s="1"/>
  <c r="H236"/>
  <c r="I236" s="1"/>
  <c r="H235"/>
  <c r="I235" s="1"/>
  <c r="H234"/>
  <c r="I234" s="1"/>
  <c r="H233"/>
  <c r="I233" s="1"/>
  <c r="H232"/>
  <c r="I232" s="1"/>
  <c r="H231"/>
  <c r="I231" s="1"/>
  <c r="H230"/>
  <c r="I230" s="1"/>
  <c r="H229"/>
  <c r="I229" s="1"/>
  <c r="H228"/>
  <c r="I228" s="1"/>
  <c r="H227"/>
  <c r="I227" s="1"/>
  <c r="H226"/>
  <c r="I226" s="1"/>
  <c r="H225"/>
  <c r="I225" s="1"/>
  <c r="H224"/>
  <c r="I224" s="1"/>
  <c r="H222"/>
  <c r="I222" s="1"/>
  <c r="H221"/>
  <c r="I221" s="1"/>
  <c r="H220"/>
  <c r="I220" s="1"/>
  <c r="H219"/>
  <c r="I219" s="1"/>
  <c r="H218"/>
  <c r="I218" s="1"/>
  <c r="H217"/>
  <c r="I217" s="1"/>
  <c r="H216"/>
  <c r="I216" s="1"/>
  <c r="H215"/>
  <c r="I215" s="1"/>
  <c r="H214"/>
  <c r="I214" s="1"/>
  <c r="H213"/>
  <c r="I213" s="1"/>
  <c r="H212"/>
  <c r="I212" s="1"/>
  <c r="H211"/>
  <c r="I211" s="1"/>
  <c r="H210"/>
  <c r="I210" s="1"/>
  <c r="H209"/>
  <c r="I209" s="1"/>
  <c r="H208"/>
  <c r="I208" s="1"/>
  <c r="H207"/>
  <c r="I207" s="1"/>
  <c r="H206"/>
  <c r="I206" s="1"/>
  <c r="H205"/>
  <c r="I205" s="1"/>
  <c r="H204"/>
  <c r="I204" s="1"/>
  <c r="H203"/>
  <c r="I203" s="1"/>
  <c r="H202"/>
  <c r="I202" s="1"/>
  <c r="H201"/>
  <c r="I201" s="1"/>
  <c r="H200"/>
  <c r="I200" s="1"/>
  <c r="H199"/>
  <c r="I199" s="1"/>
  <c r="H198"/>
  <c r="I198" s="1"/>
  <c r="H197"/>
  <c r="I197" s="1"/>
  <c r="H195"/>
  <c r="I195" s="1"/>
  <c r="H194"/>
  <c r="I194" s="1"/>
  <c r="H193"/>
  <c r="I193" s="1"/>
  <c r="H192"/>
  <c r="I192" s="1"/>
  <c r="H191"/>
  <c r="I191" s="1"/>
  <c r="H190"/>
  <c r="I190" s="1"/>
  <c r="H189"/>
  <c r="I189" s="1"/>
  <c r="H187"/>
  <c r="I187" s="1"/>
  <c r="H186"/>
  <c r="I186" s="1"/>
  <c r="H185"/>
  <c r="I185" s="1"/>
  <c r="H184"/>
  <c r="I184" s="1"/>
  <c r="H183"/>
  <c r="I183" s="1"/>
  <c r="H182"/>
  <c r="I182" s="1"/>
  <c r="H181"/>
  <c r="I181" s="1"/>
  <c r="H180"/>
  <c r="I180" s="1"/>
  <c r="H179"/>
  <c r="I179" s="1"/>
  <c r="H178"/>
  <c r="I178" s="1"/>
  <c r="H177"/>
  <c r="I177" s="1"/>
  <c r="H176"/>
  <c r="I176" s="1"/>
  <c r="H175"/>
  <c r="I175" s="1"/>
  <c r="H169"/>
  <c r="I169" s="1"/>
  <c r="H168"/>
  <c r="I168" s="1"/>
  <c r="H167"/>
  <c r="I167" s="1"/>
  <c r="H166"/>
  <c r="I166" s="1"/>
  <c r="H165"/>
  <c r="I165" s="1"/>
  <c r="H164"/>
  <c r="I164" s="1"/>
  <c r="H163"/>
  <c r="I163" s="1"/>
  <c r="H162"/>
  <c r="I162" s="1"/>
  <c r="H161"/>
  <c r="I161" s="1"/>
  <c r="H160"/>
  <c r="F160"/>
  <c r="H159"/>
  <c r="I159" s="1"/>
  <c r="H158"/>
  <c r="I158" s="1"/>
  <c r="H157"/>
  <c r="I157" s="1"/>
  <c r="H156"/>
  <c r="I156" s="1"/>
  <c r="H155"/>
  <c r="I155" s="1"/>
  <c r="H154"/>
  <c r="I154" s="1"/>
  <c r="H153"/>
  <c r="I153" s="1"/>
  <c r="H151"/>
  <c r="I151" s="1"/>
  <c r="H150"/>
  <c r="I150" s="1"/>
  <c r="H149"/>
  <c r="I149" s="1"/>
  <c r="H148"/>
  <c r="I148" s="1"/>
  <c r="H147"/>
  <c r="I147" s="1"/>
  <c r="H146"/>
  <c r="I146" s="1"/>
  <c r="H145"/>
  <c r="I145" s="1"/>
  <c r="H144"/>
  <c r="I144" s="1"/>
  <c r="H143"/>
  <c r="I143" s="1"/>
  <c r="H138"/>
  <c r="I138" s="1"/>
  <c r="H137"/>
  <c r="I137" s="1"/>
  <c r="H136"/>
  <c r="I136" s="1"/>
  <c r="H135"/>
  <c r="I135" s="1"/>
  <c r="H134"/>
  <c r="I134" s="1"/>
  <c r="H133"/>
  <c r="I133" s="1"/>
  <c r="H132"/>
  <c r="I132" s="1"/>
  <c r="H131"/>
  <c r="I131" s="1"/>
  <c r="H130"/>
  <c r="I130" s="1"/>
  <c r="H129"/>
  <c r="I129" s="1"/>
  <c r="H128"/>
  <c r="I128" s="1"/>
  <c r="H127"/>
  <c r="I127" s="1"/>
  <c r="H126"/>
  <c r="I126" s="1"/>
  <c r="H125"/>
  <c r="I125" s="1"/>
  <c r="H124"/>
  <c r="I124" s="1"/>
  <c r="H123"/>
  <c r="H122"/>
  <c r="F122"/>
  <c r="F123" s="1"/>
  <c r="H121"/>
  <c r="I121" s="1"/>
  <c r="H120"/>
  <c r="I120" s="1"/>
  <c r="H116"/>
  <c r="I116" s="1"/>
  <c r="H115"/>
  <c r="I115" s="1"/>
  <c r="H114"/>
  <c r="I114" s="1"/>
  <c r="H113"/>
  <c r="I113" s="1"/>
  <c r="H112"/>
  <c r="F112"/>
  <c r="H111"/>
  <c r="I111" s="1"/>
  <c r="H110"/>
  <c r="I110" s="1"/>
  <c r="H106"/>
  <c r="I106" s="1"/>
  <c r="H105"/>
  <c r="F105"/>
  <c r="H104"/>
  <c r="F104"/>
  <c r="H103"/>
  <c r="I103" s="1"/>
  <c r="H101"/>
  <c r="I101" s="1"/>
  <c r="H100"/>
  <c r="I100" s="1"/>
  <c r="H99"/>
  <c r="I99" s="1"/>
  <c r="H97"/>
  <c r="F97"/>
  <c r="H96"/>
  <c r="F96"/>
  <c r="H95"/>
  <c r="F95"/>
  <c r="H93"/>
  <c r="I93" s="1"/>
  <c r="H92"/>
  <c r="I92" s="1"/>
  <c r="H91"/>
  <c r="I91" s="1"/>
  <c r="I89"/>
  <c r="I88"/>
  <c r="I86"/>
  <c r="H85"/>
  <c r="I85" s="1"/>
  <c r="H83"/>
  <c r="I83" s="1"/>
  <c r="H82"/>
  <c r="I82" s="1"/>
  <c r="H81"/>
  <c r="I81" s="1"/>
  <c r="H80"/>
  <c r="I80" s="1"/>
  <c r="H78"/>
  <c r="H77"/>
  <c r="H76"/>
  <c r="H75"/>
  <c r="F75"/>
  <c r="F77" s="1"/>
  <c r="H73"/>
  <c r="H72"/>
  <c r="H71"/>
  <c r="F71"/>
  <c r="F73" s="1"/>
  <c r="H70"/>
  <c r="H69"/>
  <c r="H68"/>
  <c r="H67"/>
  <c r="H66"/>
  <c r="F66"/>
  <c r="F68" s="1"/>
  <c r="F70" s="1"/>
  <c r="H65"/>
  <c r="F65"/>
  <c r="F69" s="1"/>
  <c r="H63"/>
  <c r="H62"/>
  <c r="F62"/>
  <c r="F63" s="1"/>
  <c r="H60"/>
  <c r="H59"/>
  <c r="H58"/>
  <c r="F58"/>
  <c r="F59" s="1"/>
  <c r="F60" s="1"/>
  <c r="H56"/>
  <c r="F56"/>
  <c r="H55"/>
  <c r="I55" s="1"/>
  <c r="H54"/>
  <c r="I54" s="1"/>
  <c r="H49"/>
  <c r="I49" s="1"/>
  <c r="H48"/>
  <c r="I48" s="1"/>
  <c r="H47"/>
  <c r="I47" s="1"/>
  <c r="H46"/>
  <c r="I46" s="1"/>
  <c r="H45"/>
  <c r="I45" s="1"/>
  <c r="H44"/>
  <c r="I44" s="1"/>
  <c r="H43"/>
  <c r="I43" s="1"/>
  <c r="H42"/>
  <c r="I42" s="1"/>
  <c r="H40"/>
  <c r="I40" s="1"/>
  <c r="H38"/>
  <c r="H37"/>
  <c r="F37"/>
  <c r="F38" s="1"/>
  <c r="H32"/>
  <c r="F32"/>
  <c r="H31"/>
  <c r="I31" s="1"/>
  <c r="H30"/>
  <c r="I30" s="1"/>
  <c r="H29"/>
  <c r="H28"/>
  <c r="F28"/>
  <c r="F29" s="1"/>
  <c r="H27"/>
  <c r="I27" s="1"/>
  <c r="H26"/>
  <c r="I26" s="1"/>
  <c r="H22"/>
  <c r="H21"/>
  <c r="F21"/>
  <c r="F22" s="1"/>
  <c r="H17"/>
  <c r="I17" s="1"/>
  <c r="H16"/>
  <c r="I16" s="1"/>
  <c r="H15"/>
  <c r="I15" s="1"/>
  <c r="H11"/>
  <c r="I11" s="1"/>
  <c r="H10"/>
  <c r="I10" s="1"/>
  <c r="H9"/>
  <c r="I9" s="1"/>
  <c r="I5"/>
  <c r="I6" s="1"/>
  <c r="D28" i="2"/>
  <c r="D25"/>
  <c r="D21"/>
  <c r="D14"/>
  <c r="D10"/>
  <c r="B39" i="5"/>
  <c r="B38"/>
  <c r="B37"/>
  <c r="B36"/>
  <c r="B35"/>
  <c r="B34"/>
  <c r="B33"/>
  <c r="B32"/>
  <c r="B31"/>
  <c r="B30"/>
  <c r="B29"/>
  <c r="B28"/>
  <c r="B27"/>
  <c r="B26"/>
  <c r="B25"/>
  <c r="B24"/>
  <c r="B23"/>
  <c r="B22"/>
  <c r="B21"/>
  <c r="B20"/>
  <c r="B19"/>
  <c r="B18"/>
  <c r="B17"/>
  <c r="B16"/>
  <c r="B15"/>
  <c r="B14"/>
  <c r="B13"/>
  <c r="B11"/>
  <c r="B10"/>
  <c r="B9"/>
  <c r="B8"/>
  <c r="B7"/>
  <c r="H274" i="1"/>
  <c r="I274" s="1"/>
  <c r="H273"/>
  <c r="I273" s="1"/>
  <c r="F273"/>
  <c r="H272"/>
  <c r="I272" s="1"/>
  <c r="F272"/>
  <c r="H271"/>
  <c r="I271" s="1"/>
  <c r="F271"/>
  <c r="H270"/>
  <c r="I270" s="1"/>
  <c r="H269"/>
  <c r="I269" s="1"/>
  <c r="H265"/>
  <c r="I265" s="1"/>
  <c r="H264"/>
  <c r="I264" s="1"/>
  <c r="H263"/>
  <c r="I263" s="1"/>
  <c r="H262"/>
  <c r="I262" s="1"/>
  <c r="H261"/>
  <c r="I261" s="1"/>
  <c r="H260"/>
  <c r="I260" s="1"/>
  <c r="H259"/>
  <c r="I259" s="1"/>
  <c r="H258"/>
  <c r="I258" s="1"/>
  <c r="H257"/>
  <c r="I257" s="1"/>
  <c r="H255"/>
  <c r="I255" s="1"/>
  <c r="H254"/>
  <c r="I254" s="1"/>
  <c r="H253"/>
  <c r="I253" s="1"/>
  <c r="H252"/>
  <c r="I252" s="1"/>
  <c r="I251"/>
  <c r="H251"/>
  <c r="H250"/>
  <c r="I250" s="1"/>
  <c r="H249"/>
  <c r="I249" s="1"/>
  <c r="H248"/>
  <c r="I248" s="1"/>
  <c r="H247"/>
  <c r="I247" s="1"/>
  <c r="H246"/>
  <c r="I246" s="1"/>
  <c r="H245"/>
  <c r="I245" s="1"/>
  <c r="H244"/>
  <c r="I244" s="1"/>
  <c r="H243"/>
  <c r="I243" s="1"/>
  <c r="H242"/>
  <c r="I242" s="1"/>
  <c r="H241"/>
  <c r="I241" s="1"/>
  <c r="H240"/>
  <c r="I240" s="1"/>
  <c r="H239"/>
  <c r="I239" s="1"/>
  <c r="H238"/>
  <c r="I238" s="1"/>
  <c r="H237"/>
  <c r="I237" s="1"/>
  <c r="H236"/>
  <c r="I236" s="1"/>
  <c r="I235"/>
  <c r="H235"/>
  <c r="H234"/>
  <c r="I234" s="1"/>
  <c r="H233"/>
  <c r="I233" s="1"/>
  <c r="H232"/>
  <c r="I232" s="1"/>
  <c r="H231"/>
  <c r="I231" s="1"/>
  <c r="H230"/>
  <c r="I230" s="1"/>
  <c r="H229"/>
  <c r="I229" s="1"/>
  <c r="H228"/>
  <c r="I228" s="1"/>
  <c r="H227"/>
  <c r="I227" s="1"/>
  <c r="H226"/>
  <c r="I226" s="1"/>
  <c r="H225"/>
  <c r="I225" s="1"/>
  <c r="H224"/>
  <c r="I224" s="1"/>
  <c r="H222"/>
  <c r="I222" s="1"/>
  <c r="H221"/>
  <c r="I221" s="1"/>
  <c r="H220"/>
  <c r="I220" s="1"/>
  <c r="H219"/>
  <c r="I219" s="1"/>
  <c r="H218"/>
  <c r="I218" s="1"/>
  <c r="H217"/>
  <c r="I217" s="1"/>
  <c r="H216"/>
  <c r="I216" s="1"/>
  <c r="H215"/>
  <c r="I215" s="1"/>
  <c r="H214"/>
  <c r="I214" s="1"/>
  <c r="H213"/>
  <c r="I213" s="1"/>
  <c r="H212"/>
  <c r="I212" s="1"/>
  <c r="H211"/>
  <c r="I211" s="1"/>
  <c r="H210"/>
  <c r="I210" s="1"/>
  <c r="H209"/>
  <c r="I209" s="1"/>
  <c r="H208"/>
  <c r="I208" s="1"/>
  <c r="H207"/>
  <c r="I207" s="1"/>
  <c r="H206"/>
  <c r="I206" s="1"/>
  <c r="H205"/>
  <c r="I205" s="1"/>
  <c r="H204"/>
  <c r="I204" s="1"/>
  <c r="H203"/>
  <c r="I203" s="1"/>
  <c r="H202"/>
  <c r="I202" s="1"/>
  <c r="H201"/>
  <c r="I201" s="1"/>
  <c r="H200"/>
  <c r="I200" s="1"/>
  <c r="H199"/>
  <c r="I199" s="1"/>
  <c r="H198"/>
  <c r="I198" s="1"/>
  <c r="H197"/>
  <c r="I197" s="1"/>
  <c r="H195"/>
  <c r="I195" s="1"/>
  <c r="H194"/>
  <c r="I194" s="1"/>
  <c r="H193"/>
  <c r="I193" s="1"/>
  <c r="H192"/>
  <c r="I192" s="1"/>
  <c r="H191"/>
  <c r="I191" s="1"/>
  <c r="H190"/>
  <c r="I190" s="1"/>
  <c r="H189"/>
  <c r="I189" s="1"/>
  <c r="H187"/>
  <c r="I187" s="1"/>
  <c r="H186"/>
  <c r="I186" s="1"/>
  <c r="H185"/>
  <c r="I185" s="1"/>
  <c r="H184"/>
  <c r="I184" s="1"/>
  <c r="H183"/>
  <c r="I183" s="1"/>
  <c r="H182"/>
  <c r="I182" s="1"/>
  <c r="H181"/>
  <c r="I181" s="1"/>
  <c r="H180"/>
  <c r="I180" s="1"/>
  <c r="I179"/>
  <c r="H179"/>
  <c r="H178"/>
  <c r="I178" s="1"/>
  <c r="H177"/>
  <c r="I177" s="1"/>
  <c r="H176"/>
  <c r="I176" s="1"/>
  <c r="H175"/>
  <c r="I175" s="1"/>
  <c r="I169"/>
  <c r="H169"/>
  <c r="H168"/>
  <c r="I168" s="1"/>
  <c r="H167"/>
  <c r="I167" s="1"/>
  <c r="H166"/>
  <c r="I166" s="1"/>
  <c r="H165"/>
  <c r="I165" s="1"/>
  <c r="H164"/>
  <c r="I164" s="1"/>
  <c r="H163"/>
  <c r="I163" s="1"/>
  <c r="H162"/>
  <c r="I162" s="1"/>
  <c r="H161"/>
  <c r="I161" s="1"/>
  <c r="H160"/>
  <c r="I160" s="1"/>
  <c r="F160"/>
  <c r="H159"/>
  <c r="I159" s="1"/>
  <c r="H158"/>
  <c r="I158" s="1"/>
  <c r="H157"/>
  <c r="I157" s="1"/>
  <c r="H156"/>
  <c r="I156" s="1"/>
  <c r="H155"/>
  <c r="I155" s="1"/>
  <c r="H154"/>
  <c r="I154" s="1"/>
  <c r="I153"/>
  <c r="H153"/>
  <c r="H151"/>
  <c r="I151" s="1"/>
  <c r="H150"/>
  <c r="I150" s="1"/>
  <c r="H149"/>
  <c r="I149" s="1"/>
  <c r="H148"/>
  <c r="I148" s="1"/>
  <c r="H147"/>
  <c r="I147" s="1"/>
  <c r="H146"/>
  <c r="I146" s="1"/>
  <c r="H145"/>
  <c r="I145" s="1"/>
  <c r="H144"/>
  <c r="I144" s="1"/>
  <c r="H143"/>
  <c r="I143" s="1"/>
  <c r="H138"/>
  <c r="I138" s="1"/>
  <c r="H137"/>
  <c r="I137" s="1"/>
  <c r="H136"/>
  <c r="I136" s="1"/>
  <c r="H135"/>
  <c r="I135" s="1"/>
  <c r="H134"/>
  <c r="I134" s="1"/>
  <c r="H133"/>
  <c r="I133" s="1"/>
  <c r="H132"/>
  <c r="I132" s="1"/>
  <c r="H131"/>
  <c r="I131" s="1"/>
  <c r="H130"/>
  <c r="I130" s="1"/>
  <c r="H129"/>
  <c r="I129" s="1"/>
  <c r="H128"/>
  <c r="I128" s="1"/>
  <c r="H127"/>
  <c r="I127" s="1"/>
  <c r="H126"/>
  <c r="I126" s="1"/>
  <c r="H125"/>
  <c r="I125" s="1"/>
  <c r="H124"/>
  <c r="I124" s="1"/>
  <c r="H123"/>
  <c r="I123" s="1"/>
  <c r="F123"/>
  <c r="H122"/>
  <c r="I122" s="1"/>
  <c r="F122"/>
  <c r="H121"/>
  <c r="I121" s="1"/>
  <c r="H120"/>
  <c r="I120" s="1"/>
  <c r="H116"/>
  <c r="I116" s="1"/>
  <c r="H115"/>
  <c r="I115" s="1"/>
  <c r="H114"/>
  <c r="I114" s="1"/>
  <c r="H113"/>
  <c r="I113" s="1"/>
  <c r="H112"/>
  <c r="I112" s="1"/>
  <c r="F112"/>
  <c r="H111"/>
  <c r="I111" s="1"/>
  <c r="H110"/>
  <c r="I110" s="1"/>
  <c r="H106"/>
  <c r="I106" s="1"/>
  <c r="H105"/>
  <c r="I105" s="1"/>
  <c r="F105"/>
  <c r="H104"/>
  <c r="I104" s="1"/>
  <c r="F104"/>
  <c r="H103"/>
  <c r="I103" s="1"/>
  <c r="I102" s="1"/>
  <c r="D27" i="5" s="1"/>
  <c r="L27" s="1"/>
  <c r="H101" i="1"/>
  <c r="I101" s="1"/>
  <c r="H100"/>
  <c r="I100" s="1"/>
  <c r="H99"/>
  <c r="I99" s="1"/>
  <c r="H97"/>
  <c r="I97" s="1"/>
  <c r="F97"/>
  <c r="H96"/>
  <c r="I96" s="1"/>
  <c r="F96"/>
  <c r="H95"/>
  <c r="I95" s="1"/>
  <c r="F95"/>
  <c r="H93"/>
  <c r="I93" s="1"/>
  <c r="H92"/>
  <c r="I92" s="1"/>
  <c r="H91"/>
  <c r="I91" s="1"/>
  <c r="H89"/>
  <c r="I89" s="1"/>
  <c r="H88"/>
  <c r="I88" s="1"/>
  <c r="H87"/>
  <c r="I87" s="1"/>
  <c r="H86"/>
  <c r="I86" s="1"/>
  <c r="H85"/>
  <c r="I85" s="1"/>
  <c r="H83"/>
  <c r="I83" s="1"/>
  <c r="H82"/>
  <c r="I82" s="1"/>
  <c r="H81"/>
  <c r="I81" s="1"/>
  <c r="H80"/>
  <c r="I80" s="1"/>
  <c r="I79" s="1"/>
  <c r="D22" i="5" s="1"/>
  <c r="H78" i="1"/>
  <c r="I78" s="1"/>
  <c r="F78"/>
  <c r="H77"/>
  <c r="I77" s="1"/>
  <c r="F77"/>
  <c r="H76"/>
  <c r="I76" s="1"/>
  <c r="F76"/>
  <c r="H75"/>
  <c r="I75" s="1"/>
  <c r="F75"/>
  <c r="H73"/>
  <c r="I73" s="1"/>
  <c r="H72"/>
  <c r="I72" s="1"/>
  <c r="H71"/>
  <c r="I71" s="1"/>
  <c r="H70"/>
  <c r="I70" s="1"/>
  <c r="H69"/>
  <c r="I69" s="1"/>
  <c r="I68"/>
  <c r="H68"/>
  <c r="H67"/>
  <c r="I67" s="1"/>
  <c r="H66"/>
  <c r="I66" s="1"/>
  <c r="H65"/>
  <c r="I65" s="1"/>
  <c r="H63"/>
  <c r="I63" s="1"/>
  <c r="F63"/>
  <c r="H62"/>
  <c r="I62" s="1"/>
  <c r="I61" s="1"/>
  <c r="D19" i="5" s="1"/>
  <c r="J19" s="1"/>
  <c r="F62" i="1"/>
  <c r="H60"/>
  <c r="I60" s="1"/>
  <c r="F60"/>
  <c r="H59"/>
  <c r="I59" s="1"/>
  <c r="F59"/>
  <c r="H58"/>
  <c r="I58" s="1"/>
  <c r="F58"/>
  <c r="H56"/>
  <c r="I56" s="1"/>
  <c r="F56"/>
  <c r="H55"/>
  <c r="I55" s="1"/>
  <c r="H54"/>
  <c r="I54" s="1"/>
  <c r="F54"/>
  <c r="H49"/>
  <c r="I49" s="1"/>
  <c r="H48"/>
  <c r="I48" s="1"/>
  <c r="H47"/>
  <c r="I47" s="1"/>
  <c r="H46"/>
  <c r="I46" s="1"/>
  <c r="H45"/>
  <c r="I45" s="1"/>
  <c r="H44"/>
  <c r="I44" s="1"/>
  <c r="H43"/>
  <c r="I43" s="1"/>
  <c r="H42"/>
  <c r="I42" s="1"/>
  <c r="I41" s="1"/>
  <c r="D15" i="5" s="1"/>
  <c r="P15" s="1"/>
  <c r="H40" i="1"/>
  <c r="I40" s="1"/>
  <c r="I39" s="1"/>
  <c r="D14" i="5" s="1"/>
  <c r="J14" s="1"/>
  <c r="H38" i="1"/>
  <c r="I38" s="1"/>
  <c r="F38"/>
  <c r="H37"/>
  <c r="I37" s="1"/>
  <c r="F37"/>
  <c r="H32"/>
  <c r="I32" s="1"/>
  <c r="F32"/>
  <c r="H31"/>
  <c r="I31" s="1"/>
  <c r="H30"/>
  <c r="I30" s="1"/>
  <c r="H29"/>
  <c r="I29" s="1"/>
  <c r="F29"/>
  <c r="H28"/>
  <c r="I28" s="1"/>
  <c r="F28"/>
  <c r="H27"/>
  <c r="I27" s="1"/>
  <c r="H26"/>
  <c r="I26" s="1"/>
  <c r="H22"/>
  <c r="I22" s="1"/>
  <c r="H21"/>
  <c r="I21" s="1"/>
  <c r="I23" s="1"/>
  <c r="D10" i="5" s="1"/>
  <c r="X10" s="1"/>
  <c r="F21" i="1"/>
  <c r="H17"/>
  <c r="I17" s="1"/>
  <c r="H16"/>
  <c r="I16" s="1"/>
  <c r="H15"/>
  <c r="I15" s="1"/>
  <c r="I18" s="1"/>
  <c r="D9" i="5" s="1"/>
  <c r="F9" s="1"/>
  <c r="I11" i="1"/>
  <c r="H5"/>
  <c r="I5" s="1"/>
  <c r="I6" s="1"/>
  <c r="D7" i="5" s="1"/>
  <c r="I90" i="1" l="1"/>
  <c r="D24" i="5" s="1"/>
  <c r="L24" s="1"/>
  <c r="I28" i="8"/>
  <c r="I97"/>
  <c r="I105"/>
  <c r="F76"/>
  <c r="F78" s="1"/>
  <c r="I21"/>
  <c r="I62"/>
  <c r="I56"/>
  <c r="I53" s="1"/>
  <c r="I68"/>
  <c r="F67"/>
  <c r="I67" s="1"/>
  <c r="I65"/>
  <c r="I58"/>
  <c r="I63"/>
  <c r="F72"/>
  <c r="I72" s="1"/>
  <c r="I95"/>
  <c r="I37"/>
  <c r="I71"/>
  <c r="I160"/>
  <c r="I152" s="1"/>
  <c r="I271"/>
  <c r="I32"/>
  <c r="I66"/>
  <c r="I70"/>
  <c r="I75"/>
  <c r="I60"/>
  <c r="I123"/>
  <c r="I22"/>
  <c r="I23" s="1"/>
  <c r="I69"/>
  <c r="I73"/>
  <c r="I78"/>
  <c r="I273"/>
  <c r="I59"/>
  <c r="I96"/>
  <c r="I104"/>
  <c r="I122"/>
  <c r="I29"/>
  <c r="I38"/>
  <c r="I77"/>
  <c r="I112"/>
  <c r="I117" s="1"/>
  <c r="I272"/>
  <c r="I79"/>
  <c r="I18"/>
  <c r="I142"/>
  <c r="I174"/>
  <c r="I188"/>
  <c r="I98"/>
  <c r="I41"/>
  <c r="I12"/>
  <c r="I39"/>
  <c r="I84"/>
  <c r="I90"/>
  <c r="I196"/>
  <c r="I223"/>
  <c r="I256"/>
  <c r="I275" i="1"/>
  <c r="D39" i="5" s="1"/>
  <c r="V39" s="1"/>
  <c r="I256" i="1"/>
  <c r="D38" i="5" s="1"/>
  <c r="V38" s="1"/>
  <c r="I223" i="1"/>
  <c r="D37" i="5" s="1"/>
  <c r="V37" s="1"/>
  <c r="I196" i="1"/>
  <c r="D36" i="5" s="1"/>
  <c r="I188" i="1"/>
  <c r="D35" i="5" s="1"/>
  <c r="I174" i="1"/>
  <c r="I152"/>
  <c r="D32" i="5" s="1"/>
  <c r="V32" s="1"/>
  <c r="I142" i="1"/>
  <c r="I139"/>
  <c r="D29" i="5" s="1"/>
  <c r="I117" i="1"/>
  <c r="D28" i="5" s="1"/>
  <c r="X28" s="1"/>
  <c r="I98" i="1"/>
  <c r="D26" i="5" s="1"/>
  <c r="X26" s="1"/>
  <c r="I94" i="1"/>
  <c r="D25" i="5" s="1"/>
  <c r="L25" s="1"/>
  <c r="I84" i="1"/>
  <c r="D23" i="5" s="1"/>
  <c r="P22"/>
  <c r="N22"/>
  <c r="I74" i="1"/>
  <c r="D21" i="5" s="1"/>
  <c r="T21" s="1"/>
  <c r="I64" i="1"/>
  <c r="D20" i="5" s="1"/>
  <c r="I57" i="1"/>
  <c r="D18" i="5" s="1"/>
  <c r="H18" s="1"/>
  <c r="I36" i="1"/>
  <c r="I33"/>
  <c r="D11" i="5" s="1"/>
  <c r="I12" i="1"/>
  <c r="I53"/>
  <c r="N15" i="5"/>
  <c r="H19"/>
  <c r="F7"/>
  <c r="L14"/>
  <c r="N24" l="1"/>
  <c r="I33" i="8"/>
  <c r="I36"/>
  <c r="I50" s="1"/>
  <c r="I61"/>
  <c r="I94"/>
  <c r="I275"/>
  <c r="I102"/>
  <c r="I76"/>
  <c r="I74" s="1"/>
  <c r="I64"/>
  <c r="I139"/>
  <c r="I57"/>
  <c r="I266"/>
  <c r="I170"/>
  <c r="D8" i="5"/>
  <c r="X37"/>
  <c r="X39"/>
  <c r="X38"/>
  <c r="R36"/>
  <c r="N36"/>
  <c r="P36"/>
  <c r="T36"/>
  <c r="R35"/>
  <c r="T35"/>
  <c r="D34"/>
  <c r="I266" i="1"/>
  <c r="D31" i="5"/>
  <c r="I170" i="1"/>
  <c r="N29" i="5"/>
  <c r="X29"/>
  <c r="J25"/>
  <c r="R23"/>
  <c r="T23"/>
  <c r="V23"/>
  <c r="X23"/>
  <c r="L20"/>
  <c r="N20"/>
  <c r="I50" i="1"/>
  <c r="D13" i="5"/>
  <c r="H11"/>
  <c r="J11"/>
  <c r="L11"/>
  <c r="D17"/>
  <c r="I107" i="1"/>
  <c r="X7" i="5"/>
  <c r="I107" i="8" l="1"/>
  <c r="I279" s="1"/>
  <c r="V8" i="5"/>
  <c r="D33"/>
  <c r="C34" s="1"/>
  <c r="P34"/>
  <c r="R34"/>
  <c r="T34"/>
  <c r="V34"/>
  <c r="D30"/>
  <c r="C32" s="1"/>
  <c r="F31"/>
  <c r="T31"/>
  <c r="J13"/>
  <c r="D12"/>
  <c r="F13"/>
  <c r="D16"/>
  <c r="C17" s="1"/>
  <c r="F17"/>
  <c r="I279" i="1"/>
  <c r="J130" i="8" l="1"/>
  <c r="I277"/>
  <c r="J196"/>
  <c r="J61"/>
  <c r="J222"/>
  <c r="J23"/>
  <c r="J156"/>
  <c r="J161"/>
  <c r="J265"/>
  <c r="J90"/>
  <c r="J204"/>
  <c r="J57"/>
  <c r="J238"/>
  <c r="J253"/>
  <c r="J248"/>
  <c r="J170"/>
  <c r="J128"/>
  <c r="J212"/>
  <c r="J122"/>
  <c r="J72"/>
  <c r="J257"/>
  <c r="J107"/>
  <c r="J74"/>
  <c r="J223"/>
  <c r="J117"/>
  <c r="J96"/>
  <c r="J241"/>
  <c r="J211"/>
  <c r="J116"/>
  <c r="J126"/>
  <c r="J164"/>
  <c r="J145"/>
  <c r="J260"/>
  <c r="J11"/>
  <c r="J210"/>
  <c r="J16"/>
  <c r="J88"/>
  <c r="J55"/>
  <c r="J154"/>
  <c r="J249"/>
  <c r="J68"/>
  <c r="J75"/>
  <c r="J149"/>
  <c r="J91"/>
  <c r="J77"/>
  <c r="J49"/>
  <c r="J252"/>
  <c r="J58"/>
  <c r="J179"/>
  <c r="I278"/>
  <c r="J125"/>
  <c r="J137"/>
  <c r="J9"/>
  <c r="J201"/>
  <c r="J84"/>
  <c r="J76"/>
  <c r="J200"/>
  <c r="J229"/>
  <c r="J131"/>
  <c r="J225"/>
  <c r="J269"/>
  <c r="J230"/>
  <c r="J245"/>
  <c r="J199"/>
  <c r="J70"/>
  <c r="J133"/>
  <c r="J219"/>
  <c r="J181"/>
  <c r="J144"/>
  <c r="J160"/>
  <c r="J255"/>
  <c r="J18"/>
  <c r="J185"/>
  <c r="J215"/>
  <c r="J244"/>
  <c r="J236"/>
  <c r="J157"/>
  <c r="J263"/>
  <c r="J83"/>
  <c r="J127"/>
  <c r="J198"/>
  <c r="J67"/>
  <c r="J106"/>
  <c r="J197"/>
  <c r="J132"/>
  <c r="J101"/>
  <c r="J273"/>
  <c r="J193"/>
  <c r="J237"/>
  <c r="J85"/>
  <c r="J262"/>
  <c r="J250"/>
  <c r="J227"/>
  <c r="J271"/>
  <c r="J89"/>
  <c r="J239"/>
  <c r="J21"/>
  <c r="J217"/>
  <c r="J228"/>
  <c r="J115"/>
  <c r="J103"/>
  <c r="J146"/>
  <c r="J177"/>
  <c r="J45"/>
  <c r="J202"/>
  <c r="J266"/>
  <c r="J53"/>
  <c r="J153"/>
  <c r="J142"/>
  <c r="J66"/>
  <c r="J176"/>
  <c r="J17"/>
  <c r="J48"/>
  <c r="J64"/>
  <c r="J134"/>
  <c r="J206"/>
  <c r="J242"/>
  <c r="J43"/>
  <c r="J151"/>
  <c r="J261"/>
  <c r="J143"/>
  <c r="J31"/>
  <c r="J113"/>
  <c r="J178"/>
  <c r="J38"/>
  <c r="J195"/>
  <c r="J163"/>
  <c r="J79"/>
  <c r="J32"/>
  <c r="J190"/>
  <c r="J187"/>
  <c r="J105"/>
  <c r="J42"/>
  <c r="J120"/>
  <c r="J81"/>
  <c r="J203"/>
  <c r="J12"/>
  <c r="J104"/>
  <c r="J98"/>
  <c r="J240"/>
  <c r="J259"/>
  <c r="J124"/>
  <c r="J33"/>
  <c r="J275"/>
  <c r="J40"/>
  <c r="J41"/>
  <c r="J188"/>
  <c r="J139"/>
  <c r="J135"/>
  <c r="J111"/>
  <c r="J216"/>
  <c r="J92"/>
  <c r="J168"/>
  <c r="J150"/>
  <c r="J114"/>
  <c r="J274"/>
  <c r="J59"/>
  <c r="J213"/>
  <c r="J231"/>
  <c r="J167"/>
  <c r="J94"/>
  <c r="J123"/>
  <c r="J78"/>
  <c r="J30"/>
  <c r="J129"/>
  <c r="J112"/>
  <c r="J28"/>
  <c r="J165"/>
  <c r="J148"/>
  <c r="J110"/>
  <c r="J138"/>
  <c r="J97"/>
  <c r="J73"/>
  <c r="J27"/>
  <c r="J207"/>
  <c r="J71"/>
  <c r="J50"/>
  <c r="J152"/>
  <c r="J102"/>
  <c r="J44"/>
  <c r="J99"/>
  <c r="J39"/>
  <c r="J174"/>
  <c r="J256"/>
  <c r="J183"/>
  <c r="J192"/>
  <c r="J63"/>
  <c r="J184"/>
  <c r="J247"/>
  <c r="J54"/>
  <c r="J182"/>
  <c r="J47"/>
  <c r="J180"/>
  <c r="J166"/>
  <c r="J224"/>
  <c r="J270"/>
  <c r="J243"/>
  <c r="J205"/>
  <c r="J208"/>
  <c r="J233"/>
  <c r="J218"/>
  <c r="J214"/>
  <c r="J220"/>
  <c r="J232"/>
  <c r="J93"/>
  <c r="J95"/>
  <c r="J100"/>
  <c r="J22"/>
  <c r="J69"/>
  <c r="J5"/>
  <c r="J36"/>
  <c r="J272"/>
  <c r="J246"/>
  <c r="J221"/>
  <c r="J258"/>
  <c r="J147"/>
  <c r="J121"/>
  <c r="J155"/>
  <c r="J191"/>
  <c r="J254"/>
  <c r="J46"/>
  <c r="J37"/>
  <c r="J136"/>
  <c r="J169"/>
  <c r="J159"/>
  <c r="J186"/>
  <c r="J264"/>
  <c r="J26"/>
  <c r="J62"/>
  <c r="J226"/>
  <c r="J82"/>
  <c r="J234"/>
  <c r="J189"/>
  <c r="J80"/>
  <c r="J15"/>
  <c r="J60"/>
  <c r="J86"/>
  <c r="J175"/>
  <c r="J251"/>
  <c r="J6"/>
  <c r="J194"/>
  <c r="J158"/>
  <c r="J56"/>
  <c r="J235"/>
  <c r="J10"/>
  <c r="J29"/>
  <c r="J65"/>
  <c r="J162"/>
  <c r="J209"/>
  <c r="V41" i="5"/>
  <c r="C35"/>
  <c r="C37"/>
  <c r="C38"/>
  <c r="C36"/>
  <c r="C31"/>
  <c r="C14"/>
  <c r="C15"/>
  <c r="C13"/>
  <c r="C23"/>
  <c r="C21"/>
  <c r="C19"/>
  <c r="C27"/>
  <c r="C24"/>
  <c r="D41"/>
  <c r="C22"/>
  <c r="C25"/>
  <c r="C20"/>
  <c r="C18"/>
  <c r="C26"/>
  <c r="I277" i="1"/>
  <c r="I278" s="1"/>
  <c r="J266"/>
  <c r="J263"/>
  <c r="J252"/>
  <c r="J244"/>
  <c r="J236"/>
  <c r="J228"/>
  <c r="J217"/>
  <c r="J209"/>
  <c r="J201"/>
  <c r="J190"/>
  <c r="J187"/>
  <c r="J179"/>
  <c r="J162"/>
  <c r="J157"/>
  <c r="J146"/>
  <c r="J138"/>
  <c r="J130"/>
  <c r="J120"/>
  <c r="J115"/>
  <c r="J110"/>
  <c r="J105"/>
  <c r="J103"/>
  <c r="J100"/>
  <c r="J97"/>
  <c r="J95"/>
  <c r="J84"/>
  <c r="J81"/>
  <c r="J78"/>
  <c r="J76"/>
  <c r="J74"/>
  <c r="J63"/>
  <c r="J61"/>
  <c r="J56"/>
  <c r="J46"/>
  <c r="J33"/>
  <c r="J28"/>
  <c r="J16"/>
  <c r="J11"/>
  <c r="J93"/>
  <c r="J79"/>
  <c r="J70"/>
  <c r="J66"/>
  <c r="J59"/>
  <c r="J44"/>
  <c r="J36"/>
  <c r="J12"/>
  <c r="J269"/>
  <c r="J253"/>
  <c r="J237"/>
  <c r="J210"/>
  <c r="J202"/>
  <c r="J180"/>
  <c r="J147"/>
  <c r="J123"/>
  <c r="J116"/>
  <c r="J106"/>
  <c r="J85"/>
  <c r="J47"/>
  <c r="J17"/>
  <c r="J205"/>
  <c r="J134"/>
  <c r="J39"/>
  <c r="J258"/>
  <c r="J255"/>
  <c r="J247"/>
  <c r="J239"/>
  <c r="J231"/>
  <c r="J223"/>
  <c r="J220"/>
  <c r="J212"/>
  <c r="J204"/>
  <c r="J196"/>
  <c r="J193"/>
  <c r="J182"/>
  <c r="J174"/>
  <c r="J165"/>
  <c r="J152"/>
  <c r="J149"/>
  <c r="J133"/>
  <c r="J125"/>
  <c r="J90"/>
  <c r="J87"/>
  <c r="J49"/>
  <c r="J41"/>
  <c r="J26"/>
  <c r="J21"/>
  <c r="J273"/>
  <c r="J271"/>
  <c r="J261"/>
  <c r="J250"/>
  <c r="J242"/>
  <c r="J234"/>
  <c r="J226"/>
  <c r="J215"/>
  <c r="J207"/>
  <c r="J199"/>
  <c r="J188"/>
  <c r="J185"/>
  <c r="J177"/>
  <c r="J168"/>
  <c r="J160"/>
  <c r="J155"/>
  <c r="J144"/>
  <c r="J139"/>
  <c r="J136"/>
  <c r="J128"/>
  <c r="J113"/>
  <c r="J98"/>
  <c r="J72"/>
  <c r="J68"/>
  <c r="J64"/>
  <c r="J57"/>
  <c r="J38"/>
  <c r="J31"/>
  <c r="J9"/>
  <c r="J264"/>
  <c r="J256"/>
  <c r="J245"/>
  <c r="J229"/>
  <c r="J218"/>
  <c r="J191"/>
  <c r="J163"/>
  <c r="J158"/>
  <c r="J131"/>
  <c r="J121"/>
  <c r="J111"/>
  <c r="J101"/>
  <c r="J82"/>
  <c r="J50"/>
  <c r="J259"/>
  <c r="J248"/>
  <c r="J232"/>
  <c r="J221"/>
  <c r="J197"/>
  <c r="J175"/>
  <c r="J166"/>
  <c r="J150"/>
  <c r="J126"/>
  <c r="J88"/>
  <c r="J75"/>
  <c r="J55"/>
  <c r="J42"/>
  <c r="J29"/>
  <c r="J27"/>
  <c r="J22"/>
  <c r="J274"/>
  <c r="J262"/>
  <c r="J251"/>
  <c r="J243"/>
  <c r="J235"/>
  <c r="J227"/>
  <c r="J216"/>
  <c r="J208"/>
  <c r="J200"/>
  <c r="J189"/>
  <c r="J186"/>
  <c r="J178"/>
  <c r="J169"/>
  <c r="J161"/>
  <c r="J156"/>
  <c r="J145"/>
  <c r="J137"/>
  <c r="J129"/>
  <c r="J117"/>
  <c r="J114"/>
  <c r="J102"/>
  <c r="J99"/>
  <c r="J80"/>
  <c r="J45"/>
  <c r="J18"/>
  <c r="J15"/>
  <c r="J10"/>
  <c r="J5"/>
  <c r="J43"/>
  <c r="J40"/>
  <c r="J30"/>
  <c r="J6"/>
  <c r="J240"/>
  <c r="J224"/>
  <c r="J213"/>
  <c r="J194"/>
  <c r="J183"/>
  <c r="J153"/>
  <c r="J142"/>
  <c r="J104"/>
  <c r="J96"/>
  <c r="J94"/>
  <c r="J91"/>
  <c r="J77"/>
  <c r="J62"/>
  <c r="J272"/>
  <c r="J270"/>
  <c r="J265"/>
  <c r="J257"/>
  <c r="J254"/>
  <c r="J246"/>
  <c r="J238"/>
  <c r="J230"/>
  <c r="J219"/>
  <c r="J211"/>
  <c r="J203"/>
  <c r="J192"/>
  <c r="J181"/>
  <c r="J164"/>
  <c r="J159"/>
  <c r="J148"/>
  <c r="J132"/>
  <c r="J124"/>
  <c r="J86"/>
  <c r="J83"/>
  <c r="J73"/>
  <c r="J71"/>
  <c r="J69"/>
  <c r="J67"/>
  <c r="J65"/>
  <c r="J60"/>
  <c r="J58"/>
  <c r="J48"/>
  <c r="J37"/>
  <c r="J32"/>
  <c r="J23"/>
  <c r="J275"/>
  <c r="J260"/>
  <c r="J249"/>
  <c r="J241"/>
  <c r="J233"/>
  <c r="J225"/>
  <c r="J222"/>
  <c r="J214"/>
  <c r="J206"/>
  <c r="J198"/>
  <c r="J195"/>
  <c r="J184"/>
  <c r="J176"/>
  <c r="J170"/>
  <c r="J167"/>
  <c r="J154"/>
  <c r="J151"/>
  <c r="J143"/>
  <c r="J135"/>
  <c r="J127"/>
  <c r="J122"/>
  <c r="J112"/>
  <c r="J92"/>
  <c r="J89"/>
  <c r="J54"/>
  <c r="J53"/>
  <c r="J107"/>
  <c r="F8" i="5" l="1"/>
  <c r="G8"/>
  <c r="H8" s="1"/>
  <c r="H41" s="1"/>
  <c r="I8"/>
  <c r="J8" s="1"/>
  <c r="J41" s="1"/>
  <c r="P42"/>
  <c r="O8" s="1"/>
  <c r="Q8"/>
  <c r="S8"/>
  <c r="T8" s="1"/>
  <c r="V42"/>
  <c r="L42"/>
  <c r="K8" s="1"/>
  <c r="L8" s="1"/>
  <c r="L41" s="1"/>
  <c r="N42"/>
  <c r="M8" s="1"/>
  <c r="N8" s="1"/>
  <c r="N41" s="1"/>
  <c r="C16"/>
  <c r="C10"/>
  <c r="C28"/>
  <c r="C39"/>
  <c r="C29"/>
  <c r="C11"/>
  <c r="C8"/>
  <c r="C12"/>
  <c r="C9"/>
  <c r="C30"/>
  <c r="C7"/>
  <c r="C33"/>
  <c r="T41" l="1"/>
  <c r="F45"/>
  <c r="H45" s="1"/>
  <c r="J45" s="1"/>
  <c r="L45" s="1"/>
  <c r="N45" s="1"/>
  <c r="P45" s="1"/>
  <c r="R45" s="1"/>
  <c r="T45" s="1"/>
  <c r="V45" s="1"/>
  <c r="X45" s="1"/>
  <c r="R8"/>
  <c r="R41" s="1"/>
  <c r="P8"/>
  <c r="F41"/>
  <c r="F44" s="1"/>
  <c r="H44" s="1"/>
  <c r="J44" s="1"/>
  <c r="L44" s="1"/>
  <c r="N44" s="1"/>
  <c r="W8"/>
  <c r="X8" s="1"/>
  <c r="X41" s="1"/>
  <c r="D42"/>
  <c r="P41" l="1"/>
  <c r="P44" l="1"/>
  <c r="R44" s="1"/>
  <c r="T44" s="1"/>
  <c r="V44" s="1"/>
  <c r="X44" s="1"/>
  <c r="X48" s="1"/>
</calcChain>
</file>

<file path=xl/sharedStrings.xml><?xml version="1.0" encoding="utf-8"?>
<sst xmlns="http://schemas.openxmlformats.org/spreadsheetml/2006/main" count="19329" uniqueCount="3802">
  <si>
    <t>BDI</t>
  </si>
  <si>
    <t>NÃO DESONERADO</t>
  </si>
  <si>
    <t>ITEM</t>
  </si>
  <si>
    <t>CÓDIGO</t>
  </si>
  <si>
    <t>BANCO</t>
  </si>
  <si>
    <t>DESCRIÇÃO</t>
  </si>
  <si>
    <t>UN</t>
  </si>
  <si>
    <t>QTDE</t>
  </si>
  <si>
    <t>VALOR UNITÁRIO</t>
  </si>
  <si>
    <t>VALOR UNITÁRIO COM BDI</t>
  </si>
  <si>
    <t>TOTAL</t>
  </si>
  <si>
    <t>PESO (%)</t>
  </si>
  <si>
    <t>MOBILIZAÇÃO E DESMOBILIZAÇÃO DE OBRA/ADMINISTRAÇÃO</t>
  </si>
  <si>
    <t>1.1</t>
  </si>
  <si>
    <t>MOB-01</t>
  </si>
  <si>
    <t>PRÓPRIO (SINAPI)</t>
  </si>
  <si>
    <t>MOBILIZAÇÃO</t>
  </si>
  <si>
    <t>UND</t>
  </si>
  <si>
    <t>CUSTO TOTAL DO ITEM 01</t>
  </si>
  <si>
    <t>ADMINISTRAÇÃO LOCAL</t>
  </si>
  <si>
    <t>2.1</t>
  </si>
  <si>
    <t>SINAPI</t>
  </si>
  <si>
    <t>ALMOXARIFE COM ENCARGOS COMPLEMENTARES</t>
  </si>
  <si>
    <t>MÊS</t>
  </si>
  <si>
    <t>2.2</t>
  </si>
  <si>
    <t>ENGENHEIRO CIVIL DE OBRA JUNIOR COM ENCARGOS COMPLEMENTARES</t>
  </si>
  <si>
    <t>2.3</t>
  </si>
  <si>
    <t xml:space="preserve">ENCARREGADO GERAL DE OBRAS COM ENCARGOS COMPLEMENTARES </t>
  </si>
  <si>
    <t>CUSTO TOTAL DO ITEM 02</t>
  </si>
  <si>
    <t>CANTEIRO DE OBRAS</t>
  </si>
  <si>
    <t>3.1</t>
  </si>
  <si>
    <t>FORNECIMENTO E INSTALAÇÃO DE PLACA DE OBRA COM CHAPA GALVANIZADA E ESTRUTURA DE MADEIRA.</t>
  </si>
  <si>
    <t>M2</t>
  </si>
  <si>
    <t>3.2</t>
  </si>
  <si>
    <t xml:space="preserve"> COMP-BAR-01 </t>
  </si>
  <si>
    <t>PROPRIO</t>
  </si>
  <si>
    <t>REFORMA E LIMPEZA BARRACAO DE OBRA</t>
  </si>
  <si>
    <t>3.3</t>
  </si>
  <si>
    <t>ESCORAMENT DE TAPUME COM PONTALETE, EM MADEIRA</t>
  </si>
  <si>
    <t>M</t>
  </si>
  <si>
    <t>CUSTO TOTAL DO ITEM 03</t>
  </si>
  <si>
    <t>DEMOLIÇÕES E ENTULHOS</t>
  </si>
  <si>
    <t>4.1</t>
  </si>
  <si>
    <t>CARGA, MANOBRA E DESCARGA DE ENTULHO EM CAMINHÃO BASCULANTE 10 M3 - CARGA COM PA CARREGADEIRA E DESCARGA LIVRE.</t>
  </si>
  <si>
    <t>M3</t>
  </si>
  <si>
    <t>4.2</t>
  </si>
  <si>
    <t>TRANSPORTE COM CAMINHÃO BASCULANTE DE 10 M³, EM VIA URBANA PAVIMENTADA (DMT = 12 KM)</t>
  </si>
  <si>
    <t>M3xKM</t>
  </si>
  <si>
    <t>CUSTO TOTAL DO ITEM 04</t>
  </si>
  <si>
    <t>MEZANINO</t>
  </si>
  <si>
    <t>5.1</t>
  </si>
  <si>
    <t xml:space="preserve"> ESC-MET-001 </t>
  </si>
  <si>
    <t>ESCADA METÁLICA COM PISO/DEGRAU EM CHAPA XADREZ "U" COM 1000X280X25 E ESP. 4.75MM, PATAMAR COM 1200X1100X25 E ESP. 6.3MM, H = TOTAL= 4,00M, COM VIGAS E PILARES METÁLICOS (W150 X 13.0), INCLUSO GUARDA CORPO AÇO GALVANIZADO DE 1.1/2", PINTURA COM FUNDO E ACABAMENTO 2 DEMÃO - FORNECIMENTO E MONTAGEM</t>
  </si>
  <si>
    <t>5.2</t>
  </si>
  <si>
    <t>GUARDA-CORPO DE AÇO GALVANIZADO DE 1,10M, MONTANTES TUBULARES DE 1.1/4" ESPAÇADOS DE 1,20M, TRAVESSA SUPERIOR DE 1.1/2", GRADIL FORMADO POR TUBOS HORIZONTAIS DE 1" E VERTICAIS DE 3/4", FIXADO COM CHUMBADOR MECÂNICO</t>
  </si>
  <si>
    <t>5.3</t>
  </si>
  <si>
    <t>PINTURA COM TINTA ALQUÍDICA DE FUNDO (TIPO ZARCÃO) PULVERIZADA SOBRE PERFIL METÁLICO EXECUTADO EM FÁBRICA (POR DEMÃO)</t>
  </si>
  <si>
    <t>5.4</t>
  </si>
  <si>
    <t>PINTURA COM TINTA ALQUÍDICA DE ACABAMENTO (ESMALTE SINTÉTICO FOSCO) PULVERIZADA SOBRE SUPERFÍCIES METÁLICAS EXECUTADO EM OBRA (02 DEMÃOS)</t>
  </si>
  <si>
    <t>5.5</t>
  </si>
  <si>
    <t>REVESTIMENTO CERÂMICO PARA PISO COM PLACAS TIPO ESMALTADA DE DIMENSÕES 60X60 CM</t>
  </si>
  <si>
    <t>5.6</t>
  </si>
  <si>
    <t>RODAPÉ CERÂMICO DE 7CM DE ALTURA COM PLACAS TIPO ESMALTADA DE DIMENSÕES 60X60CM.</t>
  </si>
  <si>
    <t>5.7</t>
  </si>
  <si>
    <t>ED-51001</t>
  </si>
  <si>
    <t>SETOP</t>
  </si>
  <si>
    <r>
      <rPr>
        <sz val="10"/>
        <color theme="1"/>
        <rFont val="Calibri"/>
        <family val="2"/>
        <scheme val="minor"/>
      </rPr>
      <t xml:space="preserve">SOLEIRA DE ARDÓSIA, COR NATURAL, ESP. 2CM, ACABAMENTO POLIDO, ASSENTAMENTO COM ARGAMASSA INDUSTRIALIZADA, INCLUSIVE REJUNTAMENTO </t>
    </r>
    <r>
      <rPr>
        <i/>
        <sz val="10"/>
        <color theme="1"/>
        <rFont val="Calibri"/>
        <family val="2"/>
        <scheme val="minor"/>
      </rPr>
      <t>(LARG. = 6 CM COM TRANSPASSE DE 1 CM PARA FORA</t>
    </r>
    <r>
      <rPr>
        <sz val="10"/>
        <color theme="1"/>
        <rFont val="Calibri"/>
        <family val="2"/>
        <scheme val="minor"/>
      </rPr>
      <t>)</t>
    </r>
  </si>
  <si>
    <t>CUSTO TOTAL DO ITEM 05</t>
  </si>
  <si>
    <t>COBERTURA</t>
  </si>
  <si>
    <t>6.1</t>
  </si>
  <si>
    <t>ESTRUTURA METÁLICA DO TELHADO</t>
  </si>
  <si>
    <t>6.1.1</t>
  </si>
  <si>
    <t xml:space="preserve"> ED-20603</t>
  </si>
  <si>
    <t>FORNECIMENTO DE ESTRUTURA METÁLICA E ENGRADAMENTO METÁLICO, EM AÇO, PARA TELHADO, EXCLUSIVE TELHA, INCLUSIVE FABRICAÇÃO, TRANSPORTE, MONTAGEM E APLICAÇÃO DE FUNDO PREPARADOR ANTICORROSIVO EM SUPERFÍCIE METÁLICA, UMA (1) DEMÃO</t>
  </si>
  <si>
    <t>KG</t>
  </si>
  <si>
    <t>6.1.2</t>
  </si>
  <si>
    <t xml:space="preserve"> ED-50497 </t>
  </si>
  <si>
    <t>PINTURA ESMALTE EM ESTRUTURA METÁLICA, DUAS (2) DEMÃOS, INCLUSIVE UMA (1) DEMÃO FUNDO ANTICORROSIVO</t>
  </si>
  <si>
    <t>6.2</t>
  </si>
  <si>
    <t>TELHAMENTO EM TELHA COLONIAL</t>
  </si>
  <si>
    <t>6.2.1</t>
  </si>
  <si>
    <t>TELHAMENTO COM TELHA CERÂMICA DE ENCAIXE, TIPO ROMANA, COM MAIS DE 2 ÁGUAS, INCLUSO TRANSPORTE VERTICAL.</t>
  </si>
  <si>
    <t>6.3</t>
  </si>
  <si>
    <t>INSTALAÇÃO DE CALHAS / CUMEEIRAS / DESCIDAS D'ÁGUA</t>
  </si>
  <si>
    <t>6.3.1</t>
  </si>
  <si>
    <t>CUMEEIRA E ESPIGÃO PARA TELHA CERÂMICA EMBOÇADA COM ARGAMASSA TRAÇO 1:2:9 (CIMENTO, CAL E AREIA), PARA TELHADOS COM MAIS DE 2 ÁGUAS, INCLUSO TRANSPORTE VERTICAL.</t>
  </si>
  <si>
    <t>6.3.2</t>
  </si>
  <si>
    <t>CALHA EM CHAPA DE AÇO GALVANIZADO NÚMERO 24, DESENVOLVIMENTO DE 50 CM, INCLUSO TRANSPORTE VERTICAL.</t>
  </si>
  <si>
    <t>6.3.3</t>
  </si>
  <si>
    <t>RUFO EM CHAPA DE AÇO GALVANIZADO NÚMERO 24, CORTE DE 25 CM, INCLUSO TRANSPORTE VERTICAL.</t>
  </si>
  <si>
    <t>6.3.4</t>
  </si>
  <si>
    <t>TUBO PVC, SÉRIE R, ÁGUA PLUVIAL, DN 100 MM, FORNECIDO E INSTALADO EM CONDUTORES VERTICAIS DE ÁGUAS PLUVIAIS. AF_06/2022</t>
  </si>
  <si>
    <t>6.3.5</t>
  </si>
  <si>
    <t>JOELHO 90 GRAUS, PVC, SERIE R, ÁGUA PLUVIAL, DN 100 MM, JUNTA ELÁSTICA, FORNECIDO E INSTALADO EM CONDUTORES VERTICAIS DE ÁGUAS PLUVIAIS.</t>
  </si>
  <si>
    <t>6.3.6</t>
  </si>
  <si>
    <t>JOELHO 45 GRAUS, PVC, SERIE R, ÁGUA PLUVIAL, DN 100 MM, JUNTA ELÁSTICA, FORNECIDO E INSTALADO EM CONDUTORES VERTICAIS DE ÁGUAS PLUVIAIS.</t>
  </si>
  <si>
    <t>6.3.7</t>
  </si>
  <si>
    <t>LUVA DE CORRER, PVC, SERIE R, ÁGUA PLUVIAL, DN 100 MM, JUNTA ELÁSTICA, FORNECIDO E INSTALADO EM CONDUTORES VERTICAIS DE ÁGUAS PLUVIAIS.</t>
  </si>
  <si>
    <t>6.3.8</t>
  </si>
  <si>
    <t>FIXAÇÃO DE TUBOS VERTICAIS DE PVC ÁGUA, PVC ESGOTO, PVC ÁGUA PLUVIAL, CPVC, PPR, COBRE OU AÇO, DIÂMETROS MAIORES QUE 75 MM E MENORES OU IGUAIS A 100 MM, COM ABRAÇADEIRA METÁLICA RÍGIDA TIPO U PERFIL 4", FIXADA EM PERFILADO EM PAREDE.</t>
  </si>
  <si>
    <t>CUSTO TOTAL DO ITEM 06</t>
  </si>
  <si>
    <t>ARQUITETURA</t>
  </si>
  <si>
    <t>7.1</t>
  </si>
  <si>
    <t>SERVIÇO PRELIMINAR</t>
  </si>
  <si>
    <t>7.1.1</t>
  </si>
  <si>
    <t>7.1.2</t>
  </si>
  <si>
    <r>
      <rPr>
        <sz val="10"/>
        <color theme="1"/>
        <rFont val="Calibri"/>
        <family val="2"/>
        <scheme val="minor"/>
      </rPr>
      <t xml:space="preserve">DEMOLIÇÃO DE ARGAMASSAS, DE FORMA DE FORMA MECANIZADA COM MARTELETE </t>
    </r>
    <r>
      <rPr>
        <i/>
        <sz val="10"/>
        <color theme="1"/>
        <rFont val="Calibri"/>
        <family val="2"/>
        <scheme val="minor"/>
      </rPr>
      <t>(TODO O TETO - PRÉDIO MAIOR</t>
    </r>
    <r>
      <rPr>
        <sz val="10"/>
        <color theme="1"/>
        <rFont val="Calibri"/>
        <family val="2"/>
        <scheme val="minor"/>
      </rPr>
      <t>)</t>
    </r>
  </si>
  <si>
    <t>7.1.3</t>
  </si>
  <si>
    <t xml:space="preserve"> ED-50236 </t>
  </si>
  <si>
    <t>ENTELAMENTO CORRETIVO DE SUPERFÍCIE COM TRINCA POR RETRAÇÃO OU DILATAÇÃO, REVESTIDA COM ARGAMASSA DE CAL HIDRATADA, TRAÇO 1:3 (CAL E AREIA), PREPARO MANUAL, INCLUSIVE TELA DE POLIÉSTER ESTRUTURANTE, LARGURA DE 15CM</t>
  </si>
  <si>
    <t>7.2</t>
  </si>
  <si>
    <t>EXECUÇÃO DE ALVENARIA - FECHAMENTO VÃO ENTRE VIGA E COBERTURA - ÁREA CONSTRUÍDA</t>
  </si>
  <si>
    <t>7.2.1</t>
  </si>
  <si>
    <t xml:space="preserve"> ED-48231 </t>
  </si>
  <si>
    <t>ALVENARIA DE VEDAÇÃO COM TIJOLO CERÂMICO FURADO, ESP. 9CM, PARA REVESTIMENTO, INCLUSIVE ARGAMASSA PARA ASSENTAMENTO</t>
  </si>
  <si>
    <t>7.2.2</t>
  </si>
  <si>
    <t>CHAPISCO APLICADO EM ALVENARIA</t>
  </si>
  <si>
    <t>7.2.3</t>
  </si>
  <si>
    <t>EMBOÇO OU MASSA ÚNICA EM ARGAMASSA ESPESSURA DE 25 MM.</t>
  </si>
  <si>
    <t>7.3</t>
  </si>
  <si>
    <t>EXECUÇÃO DE REVESTIMENTO</t>
  </si>
  <si>
    <t>7.3.1</t>
  </si>
  <si>
    <r>
      <rPr>
        <sz val="10"/>
        <color theme="1"/>
        <rFont val="Calibri"/>
        <family val="2"/>
        <scheme val="minor"/>
      </rPr>
      <t xml:space="preserve">CHAPISCO APLICADO NO TETO ARGAMASSA INDUSTRIALIZADA COM PREPARO EM MISTURADOR </t>
    </r>
    <r>
      <rPr>
        <i/>
        <sz val="10"/>
        <color theme="1"/>
        <rFont val="Calibri"/>
        <family val="2"/>
        <scheme val="minor"/>
      </rPr>
      <t>(PRÉDIO MAIOR E ÁREA CONSTRUÍDA)</t>
    </r>
  </si>
  <si>
    <t>7.3.2</t>
  </si>
  <si>
    <r>
      <rPr>
        <sz val="10"/>
        <color theme="1"/>
        <rFont val="Calibri"/>
        <family val="2"/>
        <scheme val="minor"/>
      </rPr>
      <t xml:space="preserve">MASSA ÚNICA, EM ARGAMASSA TRAÇO 1:2:8, APLICADA MANUALMENTE EM TETO, E = 10MM, COM TALISCAS </t>
    </r>
    <r>
      <rPr>
        <i/>
        <sz val="10"/>
        <color theme="1"/>
        <rFont val="Calibri"/>
        <family val="2"/>
        <scheme val="minor"/>
      </rPr>
      <t>(PRÉDIO MAIOR E ÁREA CONSTRUÍDA)</t>
    </r>
  </si>
  <si>
    <t>7.4</t>
  </si>
  <si>
    <t>PINTURA INTERNA PAREDES E PORTAS</t>
  </si>
  <si>
    <t>7.4.1</t>
  </si>
  <si>
    <t xml:space="preserve"> ED-50505 </t>
  </si>
  <si>
    <t>LIXAMENTO MANUAL EM PAREDE PARA REMOÇÃO DE TINTA</t>
  </si>
  <si>
    <t>7.4.2</t>
  </si>
  <si>
    <t xml:space="preserve"> ED-50506 </t>
  </si>
  <si>
    <t>LIXAMENTO MANUAL EM TETO PARA REMOÇÃO DE TINTA</t>
  </si>
  <si>
    <t>7.4.3</t>
  </si>
  <si>
    <t>7.4.4</t>
  </si>
  <si>
    <t>7.4.5</t>
  </si>
  <si>
    <t>7.4.6</t>
  </si>
  <si>
    <t>7.4.7</t>
  </si>
  <si>
    <t>7.4.8</t>
  </si>
  <si>
    <t>7.4.9</t>
  </si>
  <si>
    <t>7.5</t>
  </si>
  <si>
    <t>PINTURA EXTERNA</t>
  </si>
  <si>
    <t>7.5.1</t>
  </si>
  <si>
    <r>
      <rPr>
        <sz val="10"/>
        <color theme="1"/>
        <rFont val="Calibri"/>
        <family val="2"/>
        <scheme val="minor"/>
      </rPr>
      <t>LIXAMENTO MANUAL EM PAREDE PARA REMOÇÃO DE TINTA</t>
    </r>
    <r>
      <rPr>
        <i/>
        <sz val="10"/>
        <color theme="1"/>
        <rFont val="Calibri"/>
        <family val="2"/>
        <scheme val="minor"/>
      </rPr>
      <t xml:space="preserve"> (PRÉDIO MAIOR)</t>
    </r>
  </si>
  <si>
    <t>7.5.2</t>
  </si>
  <si>
    <t xml:space="preserve"> PINT-FUN-PREP </t>
  </si>
  <si>
    <t>APLICAÇÃO MANUAL DE FUNDO PREPARADOR DE SUPERFÍCIE EM PAREDES EXTERNAS (2 DEMÃOS)</t>
  </si>
  <si>
    <t>7.5.3</t>
  </si>
  <si>
    <t xml:space="preserve"> PINT-TEX-GRAF </t>
  </si>
  <si>
    <r>
      <rPr>
        <sz val="10"/>
        <color theme="1"/>
        <rFont val="Calibri"/>
        <family val="2"/>
        <scheme val="minor"/>
      </rPr>
      <t xml:space="preserve">APLICAÇÃO MANUAL DE PINTURA COM TINTA TEXTURIZADA ACRÍLICA TIPO GRAFIATO RÚSTICO </t>
    </r>
    <r>
      <rPr>
        <i/>
        <sz val="10"/>
        <color theme="1"/>
        <rFont val="Calibri"/>
        <family val="2"/>
        <scheme val="minor"/>
      </rPr>
      <t>(PRÉDIO MAIOR)</t>
    </r>
  </si>
  <si>
    <t>7.5.4</t>
  </si>
  <si>
    <t>APLICAÇÃO MANUAL DE TINTA LÁTEX ACRÍLICA EM PAREDE EXTERNAS, DUAS DEMÃOS.</t>
  </si>
  <si>
    <t>7.6</t>
  </si>
  <si>
    <t>INSTAÇÃO DE PORTAS DE MADEIRA</t>
  </si>
  <si>
    <t>7.6.1</t>
  </si>
  <si>
    <t>KIT DE PORTA DE MADEIRA PARA PINTURA, SEMI-OCA (LEVE OU MÉDIA), PADRÃO MÉDIO, 80X210CM, ESPESSURA DE 3,5CM,  ITENS INCLUSOS: DOBRADIÇAS, MONTAGEM E INSTALAÇÃO DO BATENTE, FECHADURA COM EXECUÇÃO DO FURO - FORNECIMENTO E INSTALAÇÃO</t>
  </si>
  <si>
    <t>7.6.2</t>
  </si>
  <si>
    <t xml:space="preserve"> COMP-ESQ-03 </t>
  </si>
  <si>
    <r>
      <rPr>
        <sz val="10"/>
        <color theme="1"/>
        <rFont val="Calibri"/>
        <family val="2"/>
        <scheme val="minor"/>
      </rPr>
      <t xml:space="preserve">KIT DE PORTA DE MADEIRA PARA PINTURA, SEMI-OCA (LEVE OU MÉDIA), PADRÃO  MÉDIO, 160X210CM, 2 FOLHAS, ESPESSURA DE 3,5CM, ITENS INCLUSOS: DOBRADIÇAS,  MONTAGEM E INSTALAÇÃO DO BATENTE, ALIZAR, FECHADURA COM EXECUÇÃO DO  FURO - FORNECIMENTO E INSTALAÇÃO </t>
    </r>
    <r>
      <rPr>
        <i/>
        <sz val="10"/>
        <color theme="1"/>
        <rFont val="Calibri"/>
        <family val="2"/>
        <scheme val="minor"/>
      </rPr>
      <t>(P01)</t>
    </r>
  </si>
  <si>
    <t>7.6.3</t>
  </si>
  <si>
    <t xml:space="preserve"> ED-51156 </t>
  </si>
  <si>
    <t>VIDRO COMUM LISO INCOLOR, ESP. 4MM, INCLUSIVE FIXAÇÃO E VEDAÇÃO COM GUARNIÇÃO/GAXETA DE BORRACHA NEOPRENE, FORNECIMENTO E INSTALAÇÃO, EXCLUSIVE CAIXILHO/PERFIL</t>
  </si>
  <si>
    <t>7.6.4</t>
  </si>
  <si>
    <t>ORSE (SINAPIZADA)</t>
  </si>
  <si>
    <t>PORTA COMPLETA EM PVC SANFONADA, FORNECIMENTO E INSTALAÇÃO</t>
  </si>
  <si>
    <t>7.7</t>
  </si>
  <si>
    <t>INSTALAÇÃO DE ESQUADRIAS DE ALUMÍNIO</t>
  </si>
  <si>
    <t>7.7.1</t>
  </si>
  <si>
    <t xml:space="preserve"> PORT-ALUM-001 </t>
  </si>
  <si>
    <r>
      <rPr>
        <sz val="10"/>
        <color theme="1"/>
        <rFont val="Calibri"/>
        <family val="2"/>
        <scheme val="minor"/>
      </rPr>
      <t xml:space="preserve">PORTA DE ALUMÍNIO, LINHA SUPREMA ACABAMENTO ANODIZADO, TIPO CORRER, COM  4 FOLHAS, INCLUSIVE FORNECIMENTO DE VIDRO TEMPERADO INCOLOR DE 10MM,  PUXADOR, FERRAGENS E ACESSÓRIOS - ACABAMENTO COMPLETO - FORNECIMENTO E  ASSENTAMENTO </t>
    </r>
    <r>
      <rPr>
        <i/>
        <sz val="10"/>
        <color theme="1"/>
        <rFont val="Calibri"/>
        <family val="2"/>
        <scheme val="minor"/>
      </rPr>
      <t>(P05)</t>
    </r>
  </si>
  <si>
    <t>7.7.2</t>
  </si>
  <si>
    <t xml:space="preserve"> PORT-ALUM-002 </t>
  </si>
  <si>
    <r>
      <rPr>
        <sz val="10"/>
        <color theme="1"/>
        <rFont val="Calibri"/>
        <family val="2"/>
        <scheme val="minor"/>
      </rPr>
      <t xml:space="preserve">PORTA DE ALUMÍNIO, LINHA SUPREMA ACABAMENTO ANODIZADO, TIPO ABRIR, DUAS FOLHAS,  INCLUSIVE FORNECIMENTO DE VIDRO TEMPERADO INCOLOR DE 10MM, PUXADOR, FERRAGENS E  ACESSÓRIOS - ACABAMENTO COMPLETO - FORNECIMENTO E ASSENTAMENTO </t>
    </r>
    <r>
      <rPr>
        <i/>
        <sz val="10"/>
        <color theme="1"/>
        <rFont val="Calibri"/>
        <family val="2"/>
        <scheme val="minor"/>
      </rPr>
      <t>(P04 / P06)</t>
    </r>
  </si>
  <si>
    <t>7.7.3</t>
  </si>
  <si>
    <t>ED-29484</t>
  </si>
  <si>
    <r>
      <rPr>
        <sz val="10"/>
        <rFont val="Calibri"/>
        <family val="2"/>
        <scheme val="minor"/>
      </rPr>
      <t xml:space="preserve">FORNECIMENTO E ASSENTAMENTO DE JANELA DE ALUMÍNIO, LINHA SUPREMA ACABAMENTO ANODIZADO, TIPO CORRER COM CONTRAMARCO, INCLUSIVE FORNECIMENTO DE VIDRO LISO DE 4MM, FERRAGENS E ACESSÓRIOS </t>
    </r>
    <r>
      <rPr>
        <i/>
        <sz val="10"/>
        <color rgb="FFFF0000"/>
        <rFont val="Calibri"/>
        <family val="2"/>
        <scheme val="minor"/>
      </rPr>
      <t>(J01/ J04/ J07/ J08)</t>
    </r>
  </si>
  <si>
    <t>7.7.4</t>
  </si>
  <si>
    <t xml:space="preserve"> JAN-ALU-001 </t>
  </si>
  <si>
    <r>
      <rPr>
        <sz val="10"/>
        <color theme="1"/>
        <rFont val="Calibri"/>
        <family val="2"/>
        <scheme val="minor"/>
      </rPr>
      <t xml:space="preserve">JANELA DE ALUMÍNIO, LINHA SUPREMA ACABAMENTO ANODIZADO, VISOR FIXO/VENEZIANA  COM CONTRAMARCO, INCLUSIVE FORNECIMENTO DE VIDRO TEMPERADO DE 10MM,  FERRAGENS E ACESSÓRIOS - FORNECIMENTO E ASSENTAMENTO </t>
    </r>
    <r>
      <rPr>
        <i/>
        <sz val="10"/>
        <color theme="1"/>
        <rFont val="Calibri"/>
        <family val="2"/>
        <scheme val="minor"/>
      </rPr>
      <t>(J05/ J06/ J09/ J10)</t>
    </r>
  </si>
  <si>
    <t>7.7.5</t>
  </si>
  <si>
    <r>
      <rPr>
        <sz val="10"/>
        <color theme="1"/>
        <rFont val="Calibri"/>
        <family val="2"/>
        <scheme val="minor"/>
      </rPr>
      <t xml:space="preserve">JANELA DE ALUMÍNIO TIPO MAXIM-AR, COM VIDROS, BATENTE E FERRAGENS. EXCLUSIVE ALIZAR, ACABAMENTO E CONTRAMARCO. FORNECIMENTO E INSTALAÇÃO </t>
    </r>
    <r>
      <rPr>
        <i/>
        <sz val="10"/>
        <color theme="1"/>
        <rFont val="Calibri"/>
        <family val="2"/>
        <scheme val="minor"/>
      </rPr>
      <t>(J02)</t>
    </r>
  </si>
  <si>
    <t>7.8</t>
  </si>
  <si>
    <t>INSTALAÇÃO DE PORTÕES DE FERRO</t>
  </si>
  <si>
    <t>7.8.1</t>
  </si>
  <si>
    <t xml:space="preserve"> PORT-MET-CORRER </t>
  </si>
  <si>
    <r>
      <rPr>
        <sz val="10"/>
        <color theme="1"/>
        <rFont val="Calibri"/>
        <family val="2"/>
        <scheme val="minor"/>
      </rPr>
      <t xml:space="preserve">PORTA METÁLICA, TIPO DE CORRER, COM DUAS (2) FOLHAS, EM CHAPA GALVANIZADA LAMBRIL, MODELO ONDULADA, INCLUSIVE PERFIS PARA MARCO E PINTURA ANTICORROSIVA COM UMA (1) DEMÃO, FECHADURA, ROLDANAS E CADEADO - FORNECIMENTO E INSTALAÇÃO </t>
    </r>
    <r>
      <rPr>
        <i/>
        <sz val="10"/>
        <color theme="1"/>
        <rFont val="Calibri"/>
        <family val="2"/>
        <scheme val="minor"/>
      </rPr>
      <t>(P07)</t>
    </r>
  </si>
  <si>
    <t>7.8.2</t>
  </si>
  <si>
    <t>PINTURA COM TINTA ACRÍLICA DE ACABAMENTO PULVERIZADA SOBRE SUPERFÍCIES METÁLICAS EXECUTADO EM OBRA (02 DEMÃOS).</t>
  </si>
  <si>
    <t>7.8.3</t>
  </si>
  <si>
    <t xml:space="preserve">PORT-ENR-01 </t>
  </si>
  <si>
    <t>SETOP (ED-50982 ADAPTADA)</t>
  </si>
  <si>
    <t>PORTÃO EM AÇO GALVANIZADO, 3x5,10, ENROLAR, AUTOMÁTICO, COM SISTEMA DE TALHA E CORRENTES EM CASO DE EMERGÊNCIA. FORNECIMENTO E INSTALAÇÃO.</t>
  </si>
  <si>
    <t>7.9</t>
  </si>
  <si>
    <t>BANCADA</t>
  </si>
  <si>
    <t>7.9.1</t>
  </si>
  <si>
    <t xml:space="preserve"> ED-22142 </t>
  </si>
  <si>
    <t>BANCADA EM ARDÓSIA, COR NATURAL, ESP. 3CM, ACABAMENTO POLIDO, APOIADA EM CONSOLE DE METALON (50X30)MM</t>
  </si>
  <si>
    <t>7.9.2</t>
  </si>
  <si>
    <t xml:space="preserve"> ED-21980 </t>
  </si>
  <si>
    <t>TESTEIRA PARA BANCADA EM ARDÓSIA, COR NATURAL, ESP. 2CM, ALTURA DE 5CM, INCLUSIVE POLIMENTO, CORTE/COLAGEM EM MEIA ESQUADRIA E MASSA PLÁSTICA NA COR DA PEDRA</t>
  </si>
  <si>
    <t>7.9.3</t>
  </si>
  <si>
    <t xml:space="preserve"> ED-21966 </t>
  </si>
  <si>
    <t>RODABANCA/FRONTÃO PARA BANCADA EM ARDÓSIA, COR NATURAL, ESP. 2CM, ALTURA DE 10CM, INCLUSIVE REJUNTAMENTO EM MASSA PLÁSTICA NA COR DA PEDRA</t>
  </si>
  <si>
    <t>7.10</t>
  </si>
  <si>
    <t>JUNTA DE DILATAÇÃO</t>
  </si>
  <si>
    <t>7.10.1</t>
  </si>
  <si>
    <t xml:space="preserve"> ED-50721 </t>
  </si>
  <si>
    <r>
      <rPr>
        <sz val="10"/>
        <color theme="1"/>
        <rFont val="Calibri"/>
        <family val="2"/>
        <scheme val="minor"/>
      </rPr>
      <t>CANTONEIRA DE ALUMÍNIO PARA ACABAMENTO DE QUINAS (</t>
    </r>
    <r>
      <rPr>
        <i/>
        <sz val="10"/>
        <color theme="1"/>
        <rFont val="Calibri"/>
        <family val="2"/>
        <scheme val="minor"/>
      </rPr>
      <t>JUNTA DILATAÇÃO PAREDE</t>
    </r>
    <r>
      <rPr>
        <sz val="10"/>
        <color theme="1"/>
        <rFont val="Calibri"/>
        <family val="2"/>
        <scheme val="minor"/>
      </rPr>
      <t>)</t>
    </r>
  </si>
  <si>
    <t>7.10.2</t>
  </si>
  <si>
    <t xml:space="preserve"> ED-50579 </t>
  </si>
  <si>
    <t>APLICAÇÃO DE SELANTE, MASTIQUE ELÁSTICO, EM JUNTA DE DILAÇÃO, DIMENSÃO 20X10 MM</t>
  </si>
  <si>
    <t>7.10.3</t>
  </si>
  <si>
    <t xml:space="preserve"> ED-8145 </t>
  </si>
  <si>
    <t>JUNTA DE DILATAÇÃO COM ISOPOR 20 MM, EXCLUSIVE SELANTE</t>
  </si>
  <si>
    <t>7.11</t>
  </si>
  <si>
    <t>PISO E CALÇADA</t>
  </si>
  <si>
    <t>7.11.1</t>
  </si>
  <si>
    <t>PISO EM GRANILITE/GRANITINA COM ESPESSURA DE 8 MM, INCLUSO MISTURA EM BETONEIRA, COLOCAÇÃO DAS JUNTAS, APLICAÇÃO DO PISO, 4 POLIMENTOS COM POLITRIZ, ESTUCAMENTO, SELADOR E CERA</t>
  </si>
  <si>
    <t>7.11.2</t>
  </si>
  <si>
    <t>SINAPI (ADAPTADO)</t>
  </si>
  <si>
    <t>LIMPEZA E POLIMENTO DE PISO GRANILITE/MARMORITE, INCLUSIVE APLICAÇÃO DE RESINA</t>
  </si>
  <si>
    <t>7.11.3</t>
  </si>
  <si>
    <t>RODAPE EM MARMORITE, ALTURA 10CM</t>
  </si>
  <si>
    <t>7.11.4</t>
  </si>
  <si>
    <t>ED-9070</t>
  </si>
  <si>
    <r>
      <rPr>
        <sz val="10"/>
        <color theme="1"/>
        <rFont val="Calibri"/>
        <family val="2"/>
        <scheme val="minor"/>
      </rPr>
      <t>ACABAMENTO DE CALÇADA COM NATA DE CIMENTO (PASTA DE CIMENTO PURA), COM PREPARO MECANIZADO (</t>
    </r>
    <r>
      <rPr>
        <i/>
        <sz val="10"/>
        <rFont val="Calibri"/>
        <family val="2"/>
        <scheme val="minor"/>
      </rPr>
      <t>H = 1CM</t>
    </r>
    <r>
      <rPr>
        <sz val="10"/>
        <rFont val="Calibri"/>
        <family val="2"/>
        <scheme val="minor"/>
      </rPr>
      <t>)</t>
    </r>
  </si>
  <si>
    <t>CUSTO TOTAL DO ITEM 07</t>
  </si>
  <si>
    <t>PAISAGISMO</t>
  </si>
  <si>
    <t>8.1</t>
  </si>
  <si>
    <t>ASSENTAMENTO DE GUIA (MEIO-FIO) EM TRECHO RETO, CONFECCIONADA EM CONCRETO PRÉ-FABRICADO, DIMENSÕES 100X15X13X20 CM (COMPRIMENTO X BASE INFERIOR X BASE SUPERIOR X ALTURA), PARA URBANIZAÇÃO INTERNA DE EMPREENDIMENTOS.</t>
  </si>
  <si>
    <t>8.2</t>
  </si>
  <si>
    <t>PLANTIO DE GRAMA ESMERALDA EM PLACAS.</t>
  </si>
  <si>
    <t>8.3</t>
  </si>
  <si>
    <t xml:space="preserve">APLICAÇÃO DE ADUBO EM SOLO. </t>
  </si>
  <si>
    <t>8.4</t>
  </si>
  <si>
    <t>PLANTIO DE ÁRVORE ORNAMENTAL COM ALTURA DE MUDA MENOR OU IGUAL A 2,00 M.</t>
  </si>
  <si>
    <t>8.5</t>
  </si>
  <si>
    <t xml:space="preserve"> BANCO-JARD-MAD </t>
  </si>
  <si>
    <t>BANCO DE JARDIM/PRAÇA TAMANDUÁ PARA 3 LUGARES EM MADEIRA E PÉ DE FERRO (COMP.150CM / ALTURA ENCOSTO 70CM / ALTURA ASSENTO 40CM / PROFUNDIDADE 58CM) - FORNECIMENTO E INSTALAÇÃO</t>
  </si>
  <si>
    <t>8.6</t>
  </si>
  <si>
    <r>
      <rPr>
        <sz val="10"/>
        <color theme="1"/>
        <rFont val="Calibri"/>
        <family val="2"/>
        <scheme val="minor"/>
      </rPr>
      <t>PLANTIO DE CERCA VIVA (</t>
    </r>
    <r>
      <rPr>
        <i/>
        <sz val="10"/>
        <color theme="1"/>
        <rFont val="Calibri"/>
        <family val="2"/>
        <scheme val="minor"/>
      </rPr>
      <t>AZALEIA - DISTANCIAMENTO ENTRE MUDAS 50 CM E ALTURA ENTRE 50 E 70 CM</t>
    </r>
    <r>
      <rPr>
        <sz val="10"/>
        <color theme="1"/>
        <rFont val="Calibri"/>
        <family val="2"/>
        <scheme val="minor"/>
      </rPr>
      <t>).</t>
    </r>
  </si>
  <si>
    <t>8.7</t>
  </si>
  <si>
    <t xml:space="preserve"> ED-48360 </t>
  </si>
  <si>
    <t>CONJUNTO DE MESA E BANCOS DE CONCRETO PARA JOGOS (02 BANCOS EM ARCO COM D INTERNO = 130 CM E H = 43 CM E MESA COM D = 80 CM, E = 8 CM E H = 75 CM)</t>
  </si>
  <si>
    <t>CJ</t>
  </si>
  <si>
    <t>CUSTO TOTAL DO ITEM 08</t>
  </si>
  <si>
    <t>COMBATE A INCENDIO</t>
  </si>
  <si>
    <t>9.1</t>
  </si>
  <si>
    <t>ABRIGO PARA HIDRANTE, 90X60X17CM, COM REGISTRO GLOBO ANGULAR 45 GRAUS 2 1/2", ADAPTADOR STORZ 2 1/2", MANGUEIRA DE INCÊNDIO 20M, REDUÇÃO 2 1/2" X 1 1/2" E ESGUICHO EM LATÃO 1 1/2" - FORNECIMENTO E INSTALAÇÃO.</t>
  </si>
  <si>
    <t>9.2</t>
  </si>
  <si>
    <t xml:space="preserve">CONJUNTO DE MANGUEIRA PARA COMBATE A INCÊNDIO EM FIBRA DE POLIESTER PURA, COM 1.1/2", REVESTIDA INTERNAMENTE, COMPRIMENTO DE 15M - FORNECIMENTO E INSTALAÇÃO. </t>
  </si>
  <si>
    <t>9.3</t>
  </si>
  <si>
    <t xml:space="preserve">TUBO DE AÇO GALVANIZADO COM COSTURA, CLASSE MÉDIA, DN 65 (2 1/2"), CONEXÃO ROSQUEADA, INSTALADO EM REDE DE ALIMENTAÇÃO PARA HIDRANTE - FORNECIMENTO E INSTALAÇÃO. </t>
  </si>
  <si>
    <t>9.4</t>
  </si>
  <si>
    <t>ED-50496</t>
  </si>
  <si>
    <r>
      <rPr>
        <sz val="10"/>
        <rFont val="Calibri"/>
        <family val="2"/>
        <scheme val="minor"/>
      </rPr>
      <t xml:space="preserve">PINTURA ESMALTE BASE SOLVENTE EM TUBO GALVANIZADO, DUAS (2) DEMÃOS, COM APLICAÇÃO MANUAL, INCLUSIVE UMA (1) DEMÃO DE FUNDO ANTICORROSIVO- </t>
    </r>
    <r>
      <rPr>
        <i/>
        <sz val="10"/>
        <rFont val="Calibri"/>
        <family val="2"/>
        <scheme val="minor"/>
      </rPr>
      <t>TUBO GALVANIZADO COR VERMELHA</t>
    </r>
  </si>
  <si>
    <t>9.5</t>
  </si>
  <si>
    <t xml:space="preserve">TÊ, EM AÇO, CONEXÃO SOLDADA, DN 65 (2 1/2"), INSTALADO EM REDE DE ALIMENTAÇÃO PARA HIDRANTE - FORNECIMENTO E INSTALAÇÃO. </t>
  </si>
  <si>
    <t>9.6</t>
  </si>
  <si>
    <t>COTOVELO 90 GRAUS, EM FERRO GALVANIZADO, CONEXÃO ROSQUEADA, DN 65 MM (2 1/2"), INSTALADO EM RESERVAÇÃO PREDIAL DE ÁGUA - FORNECIMENTO E INSTALAÇÃO.</t>
  </si>
  <si>
    <t>9.7</t>
  </si>
  <si>
    <t xml:space="preserve">NIPLE, EM FERRO GALVANIZADO, DN 65 (2 1/2"), CONEXÃO ROSQUEADA, INSTALADO EM REDE DE ALIMENTAÇÃO PARA HIDRANTE - FORNECIMENTO E INSTALAÇÃO. </t>
  </si>
  <si>
    <t>9.8</t>
  </si>
  <si>
    <t xml:space="preserve"> ED-4855 </t>
  </si>
  <si>
    <t>CENTRAL DE ALARME DE INCÊNDIO ENDEREÇÁVEL PARA 24 LAÇOS, INCLUSIVE FORNECIMENTO E INSTALAÇÃO, EXCLUSIVE CABO DE 4 VIAS PARA ALARME</t>
  </si>
  <si>
    <t>9.9</t>
  </si>
  <si>
    <t xml:space="preserve"> ED-49526 </t>
  </si>
  <si>
    <t>SIRENE DE ALTA POTÊNCIA, TIMBRE Ø 150MM, 100DCB</t>
  </si>
  <si>
    <t>9.10</t>
  </si>
  <si>
    <t xml:space="preserve"> ED-50180 </t>
  </si>
  <si>
    <t>ACIONADOR MANUAL DE ALARME DE INCÊNDIO</t>
  </si>
  <si>
    <t>9.11</t>
  </si>
  <si>
    <t xml:space="preserve"> ED-50193 </t>
  </si>
  <si>
    <t>EXTINTOR DE INCÊNDIO TIPO PÓ QUÍMICO 2-A:20-B :C, CAPACIDADE 6 KG</t>
  </si>
  <si>
    <t>9.12</t>
  </si>
  <si>
    <t xml:space="preserve">EXTINTOR DE INCÊNDIO PORTÁTIL COM CARGA DE PQS DE 6 KG, CLASSE BC - FORNECIMENTO E INSTALAÇÃO. </t>
  </si>
  <si>
    <t>9.13</t>
  </si>
  <si>
    <t>LUMINÁRIA DE EMERGÊNCIA, COM 30 LÂMPADAS LED DE 2 W, SEM REATOR - FORNECIMENTO E INSTALAÇÃO.</t>
  </si>
  <si>
    <t>9.14</t>
  </si>
  <si>
    <t xml:space="preserve"> ED-50201 </t>
  </si>
  <si>
    <t>PLACA FOTOLUMINESCENTE DE SINALIZAÇÃO DE EMERGENCIA</t>
  </si>
  <si>
    <t>9.15</t>
  </si>
  <si>
    <t xml:space="preserve"> ED-50195 </t>
  </si>
  <si>
    <t>HIDRANTE DE RECALQUE COMPLETO EM CAIXA DE ALVENARIA</t>
  </si>
  <si>
    <t>9.16</t>
  </si>
  <si>
    <t xml:space="preserve"> ED-50948</t>
  </si>
  <si>
    <t>ESCADA MARINHEIRO COM GAIOLA DE PROTEÇÃO, EM BARRA CHATA, LARGURA DE 1.1/2" (38,10MM), ESP. 1/4" (6,35MM), COM MONTANTE EM BARRA CHATA, LARGURA DE 3/4" (19,05MM), COMPRIMENTO DE 5CM, ESP. 1/4" (6,35MM) E DEGRAU COM DIÂMETRO DE 1/2" (12,7MM), ESPAÇAMENTO DE 35CM, E CHUMBADORES EM AÇO, TIPO ANDORINHA, INCLUSIVE FIXAÇÃO E PINTURA ESMALTE SINTÉTICO, DUAS (2) DEMÃOS COM UMA (1) DEMÃO DE FUNDO ANTICORROSIVO</t>
  </si>
  <si>
    <t>9.17</t>
  </si>
  <si>
    <t xml:space="preserve"> ED-50924 </t>
  </si>
  <si>
    <t>ALÇAPÃO (80X80)CM COM QUADRO DE CANTONEIRA METÁLICA 1"X 1/8", TAMPA EM CANTONEIRA 7/8"X 1/8" E CHAPA METÁLICA Nº18 VINCADA, INCLUSIVE FERROLHO, CADEADO E PINTURA ANTICORROSIVA</t>
  </si>
  <si>
    <t>9.18</t>
  </si>
  <si>
    <t>BOMBA CENTRÍFUGA, TRIFÁSICA, 3 CV OU 2,96 HP, HM 34 A 40 M, Q 8,6 A 14,8 M3/H - FORNECIMENTO E INSTALAÇÃO</t>
  </si>
  <si>
    <t>9.19</t>
  </si>
  <si>
    <t xml:space="preserve"> 10.90.77 </t>
  </si>
  <si>
    <t>SUDECAP (SINAPIZADA)</t>
  </si>
  <si>
    <t>QUADRO DE FORÇA PARA MOTOR DE 3CV, 220V TRIFÁSICO</t>
  </si>
  <si>
    <t>CUSTO TOTAL DO ITEM 09</t>
  </si>
  <si>
    <t>INSTALAÇÕES HIDROSSANITÁRIAS</t>
  </si>
  <si>
    <t>10.1</t>
  </si>
  <si>
    <t>ÁGUA FRIA E ESGOTO</t>
  </si>
  <si>
    <t>10.1.1</t>
  </si>
  <si>
    <t xml:space="preserve"> REV-INST-HIDR </t>
  </si>
  <si>
    <t>REVISÃO GERAL DAS INSTALAÇÕES HIDROSSANITÁRIAS COM EMISSÃO DE LAUDO TÉCNICO</t>
  </si>
  <si>
    <t>10.1.2</t>
  </si>
  <si>
    <t xml:space="preserve">CUBA DE EMBUTIR DE AÇO INOXIDÁVEL MÉDIA, INCLUSO VÁLVULA TIPO AMERICANA EM METAL CROMADO E SIFÃO FLEXÍVEL EM PVC - FORNECIMENTO E INSTALAÇÃO. </t>
  </si>
  <si>
    <t>10.1.3</t>
  </si>
  <si>
    <t>TORNEIRA CROMADA DE MESA, 1/2" OU 3/4", PARA LAVATÓRIO, PADRÃO MÉDIO - FORNECIMENTO E INSTALAÇÃO.</t>
  </si>
  <si>
    <t>10.1.4</t>
  </si>
  <si>
    <t>CHUVEIRO E LAVA-OLHOS DE EMERGÊNCIA E BACIA EM AÇO INOX, DA MARCA ADAMO, REF. 01486 OU SIMILAR - FORNECIMENTO E INSTALAÇÃO</t>
  </si>
  <si>
    <t>10.1.5</t>
  </si>
  <si>
    <t>SINAPI (ADAPTADA)</t>
  </si>
  <si>
    <t>ACABAMENTO DE METAL CROMADO PARA REGISTRO, DE PAREDE, 1/2" OU 3/4". FORNECIMENTO E INSTALAÇÃO.</t>
  </si>
  <si>
    <t>10.1.6</t>
  </si>
  <si>
    <t>GRELHA DE FERRO FUNDIDO SIMPLES COM REQUADRO, 150 X 1000 MM, ASSENTADA COM ARGAMASSA 1 : 3 CIMENTO: AREIA - FORNECIMENTO E INSTALAÇÃO</t>
  </si>
  <si>
    <t>10.1.7</t>
  </si>
  <si>
    <t>RECOMPOSIÇÃO DE PAVIMENTO EM PARALELEPÍPEDOS, REJUNTAMENTO COM PÓ DE PEDRA, COM REAPROVEITAMENTO DOS PARALELEPÍPEDOS, PARA O FECHAMENTO DE VALAS - INCLUSO RETIRADA E COLOCAÇÃO DO MATERIAL</t>
  </si>
  <si>
    <t>10.1.8</t>
  </si>
  <si>
    <t>TORNEIRA PLÁSTICA 3/4'' PARA TANQUE/JARDIM - FORNECIMENTO E INSTALAÇÃO</t>
  </si>
  <si>
    <t>10.1.9</t>
  </si>
  <si>
    <t>SINAPI (Adaptada)</t>
  </si>
  <si>
    <t>GRELHA FIXA, EM PVC BRANCA, QUADRADA, 150 X 150 MM, PARA RALOS E CAIXAS. FORNECIMENTO E INSTALAÇÃO.</t>
  </si>
  <si>
    <t>10.2</t>
  </si>
  <si>
    <t>BANHEIRO E LOUÇAS</t>
  </si>
  <si>
    <t>10.2.1</t>
  </si>
  <si>
    <t>VASO SANITARIO SIFONADO CONVENCIONAL COM LOUÇA BRANCA, INCLUSO CONJUNTO DE LIGAÇÃO PARA BACIA SANITÁRIA AJUSTÁVEL - FORNECIMENTO E INSTALAÇÃO</t>
  </si>
  <si>
    <t>10.2.2</t>
  </si>
  <si>
    <t>VASO SANITARIO SIFONADO CONVENCIONAL PARA PCD SEM FURO FRONTAL COM LOUÇA BRANCA SEM ASSENTO, INCLUSO CONJUNTO DE LIGAÇÃO PARA BACIA SANITÁRIA AJUSTÁVEL - FORNECIMENTO E INSTALAÇÃO. AF_01/2020</t>
  </si>
  <si>
    <t>10.2.3</t>
  </si>
  <si>
    <t>VÁLVULA DE DESCARGA METÁLICA, BASE 1 1/2", ACABAMENTO METALICO CROMADO - FORNECIMENTO E INSTALAÇÃO.</t>
  </si>
  <si>
    <t>10.2.4</t>
  </si>
  <si>
    <t>CUBA DE EMBUTIR OVAL EM LOUÇA BRANCA, 35 X 50CM OU EQUIVALENTE, INCLUSO VÁLVULA EM METAL CROMADO E SIFÃO FLEXÍVEL EM PVC - FORNECIMENTO E INSTALAÇÃO.</t>
  </si>
  <si>
    <t>10.2.5</t>
  </si>
  <si>
    <t>UNID</t>
  </si>
  <si>
    <t>10.2.6</t>
  </si>
  <si>
    <t>ESPELHO CRISTAL, ESPESSURA 4 MM, SEM MOLDURA, APARAFUSADO COM BOTÃO DE ROSCA INTERNA, COM ÁREA MAIOR QUE 1,0 M2. AF_01/2021</t>
  </si>
  <si>
    <t>10.2.7</t>
  </si>
  <si>
    <t>ASSENTO SANITÁRIO CONVENCIONAL - FORNECIMENTO E INSTALACAO.</t>
  </si>
  <si>
    <t>10.2.8</t>
  </si>
  <si>
    <t>10.2.9</t>
  </si>
  <si>
    <t>10.2.10</t>
  </si>
  <si>
    <t>10.2.11</t>
  </si>
  <si>
    <t xml:space="preserve"> ED-48161 </t>
  </si>
  <si>
    <t>BARRA DE APOIO EM AÇO INOX PARA P.N.E. L = 100 CM (PAREDE)</t>
  </si>
  <si>
    <t>10.2.12</t>
  </si>
  <si>
    <t xml:space="preserve"> ED-48162 </t>
  </si>
  <si>
    <t>BARRA DE APOIO EM AÇO INOX PARA P.N.E. L = 90 CM (VASO SANITÁRIO)</t>
  </si>
  <si>
    <t>10.2.13</t>
  </si>
  <si>
    <t xml:space="preserve"> ED-48188 </t>
  </si>
  <si>
    <t>SABONETEIRA PLASTICA TIPO DISPENSER PARA SABONETE LIQUIDO COM RESERVATORIO 800 ML</t>
  </si>
  <si>
    <t>10.2.14</t>
  </si>
  <si>
    <t xml:space="preserve"> ED-48183 </t>
  </si>
  <si>
    <t>PAPELEIRA PLASTICA TIPO DISPENSER PARA PAPEL HIGIENICO ROLAO</t>
  </si>
  <si>
    <t>10.2.15</t>
  </si>
  <si>
    <t>PAPELEIRA PLASTICA TIPO DISPENSER PARA PAPEL TOALHA</t>
  </si>
  <si>
    <t>10.2.16</t>
  </si>
  <si>
    <t xml:space="preserve"> ED-50316 </t>
  </si>
  <si>
    <t>DUCHA HIGIÊNICA COM REGISTRO PARA CONTROLE DE FLUXO DE ÁGUA, DIÂMETRO 1/2" (20MM), INCLUSIVE FORNECIMENTO E INSTALAÇÃO</t>
  </si>
  <si>
    <t>10.2.17</t>
  </si>
  <si>
    <t>ED-50717</t>
  </si>
  <si>
    <t>REVESTIMENTO COM AZULEJO BRANCO (20X20)CM, JUNTA A PRUMO, ASSENTAMENTO COM ARGAMASSA INDUSTRIALIZADA, INCLUSIVE REJUNTAMENTO</t>
  </si>
  <si>
    <t>CUSTO TOTAL DO ITEM 10</t>
  </si>
  <si>
    <t>INSTALAÇÕES ELÉTRICAS /SPDA/CABEAMENTO ESTRUTURADO</t>
  </si>
  <si>
    <t>11.1</t>
  </si>
  <si>
    <t>INSTALAÇÕES ELÉTRICAS</t>
  </si>
  <si>
    <t>11.1.1</t>
  </si>
  <si>
    <t>ALIMENTADORES</t>
  </si>
  <si>
    <t>11.1.1.1</t>
  </si>
  <si>
    <t xml:space="preserve"> ED-49201 </t>
  </si>
  <si>
    <t>CAIXA DE INSPEÇÃO EM CONCRETO, TIPO "ZC" PASSEIO, PADRÃO CEMIG, DIMENSÃO (77X67)CM, ALTURA 90CM, COM TAMPA E ARO ARTICULADO EM FERRO FUNDIDO, INCLUSIVE ESCAVAÇÃO, APILOAMENTO, LASTRO DE BRITA, REATERRO E TRANSPORTE E RETIRADA DO MATERIAL ESCAVADO</t>
  </si>
  <si>
    <t>11.1.1.2</t>
  </si>
  <si>
    <t xml:space="preserve"> ED-49299 </t>
  </si>
  <si>
    <t>DUTO CORRUGADO EM PEAD (POLIETILENO DE ALTA DENSIDADE), PARA PROTEÇÃO DE CABOS SUBTERRÂNEOS DN 125 MM (5")</t>
  </si>
  <si>
    <t>11.1.1.3</t>
  </si>
  <si>
    <t xml:space="preserve"> ED-49318 </t>
  </si>
  <si>
    <t>ELETRODUTO DE AÇO GALVANIZADO, CLASSE LEVE, DN 25 MM (1), APARENTE, INSTALADO EM TETO - FORNECIMENTO E INSTALAÇÃO. AF_11/2016_P</t>
  </si>
  <si>
    <t>11.1.1.4</t>
  </si>
  <si>
    <t xml:space="preserve"> ED-49322 </t>
  </si>
  <si>
    <t>ELETRODUTO DE AÇO GALVANIZADO MÉDIO, INCLUSIVE CONEXÕES, SUPORTES E FIXAÇÃO DN 65 (2.1/2")</t>
  </si>
  <si>
    <t>11.1.1.5</t>
  </si>
  <si>
    <t xml:space="preserve"> ED-49323 </t>
  </si>
  <si>
    <t>ELETRODUTO DE AÇO GALVANIZADO MÉDIO, INCLUSIVE CONEXÕES, SUPORTES E FIXAÇÃO DN 80 (3")</t>
  </si>
  <si>
    <t>11.1.1.6</t>
  </si>
  <si>
    <t>CABO DE COBRE FLEXÍVEL ISOLADO, 6 MM², ANTI-CHAMA 0,6/1,0 KV - FORNECIMENTO E INSTALAÇÃO.</t>
  </si>
  <si>
    <t>11.1.1.7</t>
  </si>
  <si>
    <t>CABO DE COBRE FLEXÍVEL ISOLADO, 10 MM², ANTI-CHAMA 0,6/1,0 KV, PARA DISTRIBUIÇÃO - FORNECIMENTO E INSTALAÇÃO.</t>
  </si>
  <si>
    <t>11.1.1.8</t>
  </si>
  <si>
    <t xml:space="preserve">CABO DE COBRE FLEXÍVEL ISOLADO, 50 MM², ANTI-CHAMA 0,6/1,0 KV, PARA DISTRIBUIÇÃO - FORNECIMENTO E INSTALAÇÃO. </t>
  </si>
  <si>
    <t>11.1.1.9</t>
  </si>
  <si>
    <t>CABO DE COBRE FLEXÍVEL ISOLADO, 70 MM², ANTI-CHAMA 0,6/1,0 KV, PARA DISTRIBUIÇÃO - FORNECIMENTO E INSTALAÇÃO</t>
  </si>
  <si>
    <t>11.1.1.10</t>
  </si>
  <si>
    <t>CABO DE COBRE FLEXÍVEL ISOLADO, 95 MM², ANTI-CHAMA 0,6/1,0 KV, PARA DISTRIBUIÇÃO - FORNECIMENTO E INSTALAÇÃO.</t>
  </si>
  <si>
    <t>11.1.1.11</t>
  </si>
  <si>
    <t>CABO DE COBRE FLEXÍVEL ISOLADO, 120 MM², ANTI-CHAMA 0,6/1,0 KV, PARA DISTRIBUIÇÃO - FORNECIMENTO E INSTALAÇÃO.</t>
  </si>
  <si>
    <t>11.1.1.12</t>
  </si>
  <si>
    <t>CABO DE COBRE FLEXÍVEL ISOLADO, 240 MM², ANTI-CHAMA 0,6/1,0 KV, PARA DISTRIBUIÇÃO - FORNECIMENTO E INSTALAÇÃO.</t>
  </si>
  <si>
    <t>11.1.1.13</t>
  </si>
  <si>
    <t>ELETRODUTO DE AÇO GALVANIZADO LEVE, INCLUSIVE CONEXÕES, SUPORTES E FIXAÇÃO DN 25 (1")</t>
  </si>
  <si>
    <t>11.1.2</t>
  </si>
  <si>
    <t>QUADROS</t>
  </si>
  <si>
    <t>11.1.2.1</t>
  </si>
  <si>
    <t xml:space="preserve"> K-INEL-0331 </t>
  </si>
  <si>
    <r>
      <rPr>
        <sz val="10"/>
        <color theme="1"/>
        <rFont val="Calibri"/>
        <family val="2"/>
        <scheme val="minor"/>
      </rPr>
      <t xml:space="preserve">FORNECIMENTO E INSTALAÇÃO DO PAINEL DE BAIXA TENSÃO (QUADRO GERAL DE BAIXA TENSÃO - QGBT), 27 MÓDULOS, COMPLETO COM TODOS OS COMPONENTES CONFORME INDICADO NO RESPECTIVO DIAGRAMA UNIFILAR, PLANTAS E MEMORIAL DE ESPECIFICAÇÕES - </t>
    </r>
    <r>
      <rPr>
        <i/>
        <sz val="10"/>
        <color theme="1"/>
        <rFont val="Calibri"/>
        <family val="2"/>
        <scheme val="minor"/>
      </rPr>
      <t>600A</t>
    </r>
  </si>
  <si>
    <t>11.1.2.2</t>
  </si>
  <si>
    <t xml:space="preserve"> K-INEL-0333 </t>
  </si>
  <si>
    <r>
      <rPr>
        <sz val="10"/>
        <color theme="1"/>
        <rFont val="Calibri"/>
        <family val="2"/>
        <scheme val="minor"/>
      </rPr>
      <t xml:space="preserve">FORNECIMENTO E INSTALAÇÃO DO PAINEL DE BAIXA TENSÃO - (QL-TER.01), 54 MÓDULOS, COMPLETO COM TODOS OS COMPONENTES CONFORME INDICADO NO RESPECTIVO DIAGRAMA UNIFILAR, PLANTAS E  MEMORIAL DE ESPECIFICAÇÕES - </t>
    </r>
    <r>
      <rPr>
        <i/>
        <sz val="10"/>
        <color theme="1"/>
        <rFont val="Calibri"/>
        <family val="2"/>
        <scheme val="minor"/>
      </rPr>
      <t>40A</t>
    </r>
  </si>
  <si>
    <t>11.1.2.3</t>
  </si>
  <si>
    <t xml:space="preserve"> K-INEL-0334 </t>
  </si>
  <si>
    <r>
      <rPr>
        <sz val="10"/>
        <color theme="1"/>
        <rFont val="Calibri"/>
        <family val="2"/>
        <scheme val="minor"/>
      </rPr>
      <t xml:space="preserve">FORNECIMENTO E INSTALAÇÃO DO PAINEL DE BAIXA TENSÃO - (QT-TER.02), 90 MÓDULOS, COMPLETO COM TODOS OS COMPONENTES CONFORME INDICADO NO RESPECTIVO DIAGRAMA UNIFILAR, PLANTAS E  MEMORIAL DE ESPECIFICAÇÕES - </t>
    </r>
    <r>
      <rPr>
        <i/>
        <sz val="10"/>
        <color theme="1"/>
        <rFont val="Calibri"/>
        <family val="2"/>
        <scheme val="minor"/>
      </rPr>
      <t>180A</t>
    </r>
  </si>
  <si>
    <t>11.1.2.4</t>
  </si>
  <si>
    <t xml:space="preserve"> K-INEL-0335 </t>
  </si>
  <si>
    <r>
      <rPr>
        <sz val="10"/>
        <color theme="1"/>
        <rFont val="Calibri"/>
        <family val="2"/>
        <scheme val="minor"/>
      </rPr>
      <t xml:space="preserve">FORNECIMENTO E INSTALAÇÃO DO PAINEL DE BAIXA TENSÃO -  (QT-TER.03), 90 MÓDULOS, COMPLETO COM TODOS OS COMPONENTES CONFORME INDICADO NO RESPECTIVO DIAGRAMA UNIFILAR, PLANTAS E  MEMORIAL DE ESPECIFICAÇÕES - </t>
    </r>
    <r>
      <rPr>
        <i/>
        <sz val="10"/>
        <color theme="1"/>
        <rFont val="Calibri"/>
        <family val="2"/>
        <scheme val="minor"/>
      </rPr>
      <t>200A</t>
    </r>
  </si>
  <si>
    <t>11.1.2.5</t>
  </si>
  <si>
    <t xml:space="preserve"> K-INEL-0336 </t>
  </si>
  <si>
    <r>
      <rPr>
        <sz val="10"/>
        <color theme="1"/>
        <rFont val="Calibri"/>
        <family val="2"/>
        <scheme val="minor"/>
      </rPr>
      <t xml:space="preserve">FORNECIMENTO E INSTALAÇÃO DO PAINEL DE BAIXA TENSÃO - (QF-SOLD.04), 12 MÓDULOS, COMPLETO COM TODOS OS COMPONENTES CONFORME INDICADO NO RESPECTIVO DIAGRAMA UNIFILAR, PLANTAS E  MEMORIAL DE ESPECIFICAÇÕES - </t>
    </r>
    <r>
      <rPr>
        <i/>
        <sz val="10"/>
        <color theme="1"/>
        <rFont val="Calibri"/>
        <family val="2"/>
        <scheme val="minor"/>
      </rPr>
      <t>150A</t>
    </r>
  </si>
  <si>
    <t>11.1.2.6</t>
  </si>
  <si>
    <t xml:space="preserve"> K-INEL-0337 </t>
  </si>
  <si>
    <r>
      <rPr>
        <sz val="10"/>
        <color theme="1"/>
        <rFont val="Calibri"/>
        <family val="2"/>
        <scheme val="minor"/>
      </rPr>
      <t xml:space="preserve">FORNECIMENTO E INSTALAÇÃO DO PAINEL DE BAIXA TENSÃO - (QF-USIN.05), 32 MÓDULOS, COMPLETO COM TODOS OS COMPONENTES CONFORME INDICADO NO RESPECTIVO DIAGRAMA UNIFILAR, PLANTAS E  MEMORIAL DE ESPECIFICAÇÕES - </t>
    </r>
    <r>
      <rPr>
        <i/>
        <sz val="10"/>
        <color theme="1"/>
        <rFont val="Calibri"/>
        <family val="2"/>
        <scheme val="minor"/>
      </rPr>
      <t>150A</t>
    </r>
  </si>
  <si>
    <t>11.1.2.7</t>
  </si>
  <si>
    <t xml:space="preserve"> K-INEL-0338 </t>
  </si>
  <si>
    <r>
      <rPr>
        <sz val="10"/>
        <color theme="1"/>
        <rFont val="Calibri"/>
        <family val="2"/>
        <scheme val="minor"/>
      </rPr>
      <t xml:space="preserve">FORNECIMENTO E INSTALAÇÃO DO PAINEL DE BAIXA TENSÃO - PTTA  (QT-L.MANU.06), 18 MÓDULOS,  COMPLETO COM TODOS OS COMPONENTES CONFORME INDICADO NO RESPECTIVO DIAGRAMA UNIFILAR, PLANTAS E  MEMORIAL DE ESPECIFICAÇÕES - </t>
    </r>
    <r>
      <rPr>
        <i/>
        <sz val="10"/>
        <color theme="1"/>
        <rFont val="Calibri"/>
        <family val="2"/>
        <scheme val="minor"/>
      </rPr>
      <t>32A</t>
    </r>
  </si>
  <si>
    <t>11.1.3</t>
  </si>
  <si>
    <t>ILUMINAÇÃO E TOMADAS</t>
  </si>
  <si>
    <t>11.1.3.1</t>
  </si>
  <si>
    <t xml:space="preserve"> K-INEL-0185 </t>
  </si>
  <si>
    <t>LUMINÁRIA DE SOBREPOR, PARA 2 LÂMPADAS DE LED TUBULARES DE 20W(2X20W), COM CORPO EM CHAPA DE AÇO FOSFATIZADA E PINTADA ELETROSTATICAMENTE, REFLETOR E ALETAS PARABÓLICAS EM ALUMÍNIO ANODIZADO DE ALTA PUREZA E REFLETÂNCIA. REF. FAA04-S228. LUMICENTER - FORNECIMENTO E INSTALAÇÃO</t>
  </si>
  <si>
    <t>11.1.3.2</t>
  </si>
  <si>
    <t xml:space="preserve"> K-INEL-0186 </t>
  </si>
  <si>
    <t>LUMINÁRIA DE SOBREPOR, PARA 4 LÂMPADAS LED TUBULARES DE 10W(4X10W), COM CORPO EM CHAPA DE AÇO FOSFATIZADA E PINTADA ELETROSTATICAMENTE, REFLETOR E ALETAS PARABÓLICAS EM ALUMÍNIO ANODIZADO DE ALTA PUREZA E REFLETÂNCIA. REF. FAA04-S414. LUMICENTER</t>
  </si>
  <si>
    <t>11.1.3.3</t>
  </si>
  <si>
    <t xml:space="preserve"> K-INEL-0266 </t>
  </si>
  <si>
    <t>LUMINÁRIA DE EMBUTIR, PARA 2 LÂMPADAS LED COMPACTAS DE 10W, COM CORPO EM AÇO COM PINTURA ELETROSTÁTICA. REFLETOR EM ALUMÍNIO REPUXADO ANODIZADO. REF. EF07-E. LUMICENTER - FORNECIMENTO E INSTALAÇÃO</t>
  </si>
  <si>
    <t>11.1.3.4</t>
  </si>
  <si>
    <t xml:space="preserve"> K-INEL-0267 </t>
  </si>
  <si>
    <t>POSTE TUBULAR DECORATIVO RETO COM 1 LUMINÁRIA DECORATIVA LED 50W 3M DE ALTURA - FORNECIMENTO E INSTALAÇÃO</t>
  </si>
  <si>
    <t>11.1.3.5</t>
  </si>
  <si>
    <t>RELÉ FOTOELÉTRICO PARA COMANDO DE ILUMINAÇÃO EXTERNA 1000 W - FORNECIMENTO E INSTALAÇÃO. AF_08/2020</t>
  </si>
  <si>
    <t>11.1.3.6</t>
  </si>
  <si>
    <t xml:space="preserve"> COMP-ELE-044 </t>
  </si>
  <si>
    <t>INTERRUPTOR BIPOLAR APARENTE COMPLETO COM TAMPA EM CONDULETE DE ALUMÍNIO 3/4</t>
  </si>
  <si>
    <t>11.1.3.7</t>
  </si>
  <si>
    <t xml:space="preserve"> COMP-ELE-045 </t>
  </si>
  <si>
    <t>INTERRUPTOR BIPOLAR INTERMEDIÁRIO APARENTE COMPLETO COM TAMPA EM CONDULETE DE ALUMÍNIO 3/4</t>
  </si>
  <si>
    <t>11.1.3.8</t>
  </si>
  <si>
    <t xml:space="preserve"> COMP-ELE-046 </t>
  </si>
  <si>
    <t>INTERRUPTOR BIPOLAR PARALELO APARENTE COMPLETO COM TAMPA EM CONDULETE DE ALUMÍNIO 3/4</t>
  </si>
  <si>
    <t>11.1.3.9</t>
  </si>
  <si>
    <t xml:space="preserve"> COMP-ELE-004/003 </t>
  </si>
  <si>
    <t>TOMADA APARENTE COMPLETA 10A COM TAMPA EM CONDULETE DE ALUMÍNIO COM UNIDUT - FORNECIMENTO E INSTALAÇÃO</t>
  </si>
  <si>
    <t>11.1.3.10</t>
  </si>
  <si>
    <t xml:space="preserve"> COMP-ELE-005 </t>
  </si>
  <si>
    <t>TOMADA APARENTE COMPLETA 20A COM TAMPA EM CONDULETE DE ALUMÍNIO COM UNIDUT - FORNECIMENTO E INSTALAÇÃO</t>
  </si>
  <si>
    <t>11.1.3.11</t>
  </si>
  <si>
    <t xml:space="preserve"> COMP-ELE-006 </t>
  </si>
  <si>
    <t>TOMADA INDUSTRIAL DE SOBREPOR 3P+T 32 A, 440 V, COM TRAVA, COM PLACA - FORNECIMENTO E INSTALAÇÃO</t>
  </si>
  <si>
    <t>11.1.3.12</t>
  </si>
  <si>
    <t xml:space="preserve"> COMP-ELE-047 </t>
  </si>
  <si>
    <t>TOMADA INDUSTRIAL DE SOBREPOR 3P+T 63 A, 600/690V, COM TRAVA, COM PLACA - FORNECIMENTO E INSTALAÇÃO</t>
  </si>
  <si>
    <t>11.1.3.13</t>
  </si>
  <si>
    <t xml:space="preserve"> ED-49317 </t>
  </si>
  <si>
    <t>ELETRODUTO DE AÇO GALVANIZADO, CLASSE LEVE, DN 20 MM (3/4), APARENTE, FORNECIMENTO E INSTALAÇÃO. AF_11/2016_P</t>
  </si>
  <si>
    <t>11.1.3.14</t>
  </si>
  <si>
    <t>CONDULETE DE ALUMÍNIO, TIPO X, PARA ELETRODUTO DE AÇO GALVANIZADO DN 20 MM (3/4</t>
  </si>
  <si>
    <t>11.1.3.15</t>
  </si>
  <si>
    <t>ELETRODUTO DE AÇO GALVANIZADO, CLASSE LEVE, DN 25 MM (1), APARENTE - FORNECIMENTO E INSTALAÇÃO. AF_11/2016_P</t>
  </si>
  <si>
    <t>11.1.3.16</t>
  </si>
  <si>
    <t>CONDULETE DE ALUMÍNIO, TIPO X, PARA ELETRODUTO DE AÇO GALVANIZADO DN 25 MM (1''), APARENTE - FORNECIMENTO E INSTALAÇÃO. AF_11/2016_P</t>
  </si>
  <si>
    <t>11.1.3.17</t>
  </si>
  <si>
    <t>ELETRODUTO FLEXÍVEL CORRUGADO, PEAD, DN 50 (1 ½)  - FORNECIMENTO E INSTALAÇÃO.</t>
  </si>
  <si>
    <t>11.1.3.18</t>
  </si>
  <si>
    <t>11.1.3.19</t>
  </si>
  <si>
    <t xml:space="preserve"> COMP-ELE-090 </t>
  </si>
  <si>
    <t>CONDULETE TIPO X EM ALUMÍNIO PARA ELETRODUTO ROSCADO D = 2 1/2"</t>
  </si>
  <si>
    <t>11.1.3.20</t>
  </si>
  <si>
    <t xml:space="preserve"> ED-49451 </t>
  </si>
  <si>
    <t>PERFILADO PERFURADO (38X38)MM EM CHAPA DE AÇO GALVANIZADO #18, COM TRATAMENTO PRÉ-ZINCADO, INCLUSIVE FIXAÇÃO SUPERIOR, CONEXÕES E ACESSÓRIOS, EXCLUSIVE TAMPA DE ENCAIXE</t>
  </si>
  <si>
    <t>11.1.3.21</t>
  </si>
  <si>
    <t xml:space="preserve"> ED-49458 </t>
  </si>
  <si>
    <t>SUPORTE PARA LUMINÁRIA EM CHAPA DE AÇO LONGO, PARA PERFILADO</t>
  </si>
  <si>
    <t>11.1.3.22</t>
  </si>
  <si>
    <t xml:space="preserve"> ED-19524 </t>
  </si>
  <si>
    <t>ELETROCALHA PERFURADA (200X100)MM EM CHAPA DE AÇO GALVANIZADO #18, COM TRATAMENTO PRÉ-ZINCADO, INCLUSIVE TAMPA DE ENCAIXE, FIXAÇÃO SUPERIOR, CONEXÕES E ACESSÓRIOS</t>
  </si>
  <si>
    <t>11.1.3.23</t>
  </si>
  <si>
    <t xml:space="preserve">CABO DE COBRE FLEXÍVEL ISOLADO, 1,5 MM², ANTI-CHAMA 450/750 V, PARA CIRCUITOS TERMINAIS - FORNECIMENTO E INSTALAÇÃO. </t>
  </si>
  <si>
    <t>11.1.3.24</t>
  </si>
  <si>
    <t xml:space="preserve">CABO DE COBRE FLEXÍVEL ISOLADO, 2,5 MM², ANTI-CHAMA 450/750 V, PARA CIRCUITOS TERMINAIS - FORNECIMENTO E INSTALAÇÃO. </t>
  </si>
  <si>
    <t>11.1.3.25</t>
  </si>
  <si>
    <t>CABO DE COBRE FLEXÍVEL ISOLADO, 4 MM², ANTI-CHAMA 450/750 V, PARA CIRCUITOS TERMINAIS - FORNECIMENTO E INSTALAÇÃO.</t>
  </si>
  <si>
    <t>11.1.3.26</t>
  </si>
  <si>
    <t>CABO DE COBRE FLEXÍVEL ISOLADO, 16 MM², ANTI-CHAMA 450/750 V, PARA DISTRIBUIÇÃO - FORNECIMENTO E INSTALAÇÃO</t>
  </si>
  <si>
    <t>11.2</t>
  </si>
  <si>
    <t>RAMAL ALIMENTADOR - SUBESTAÇÃO 225 kVA</t>
  </si>
  <si>
    <t>11.2.1</t>
  </si>
  <si>
    <t xml:space="preserve"> COMP-ELE-086 </t>
  </si>
  <si>
    <t>MUFLA TERMINAL PRIMARIA UNIPOLAR USO INTERNO PARA CABO 35/120MM2, ISOLACAO 15/25KV EM EPR - BORRACHA DE SILICONE. FORNECIMENTO E INSTALACAO.</t>
  </si>
  <si>
    <t>11.2.2</t>
  </si>
  <si>
    <t>POSTE DE CONCRETO COM COMPRIMENTO NOMINAL DE 13 M, CARGA NOMINAL DE 1000 DAN, ENGASTAMENTO BASE CONCRETADA COM 1 M DE CONCRETO E 0,9 M DE SOLO - FORNECIMENTO E INSTALAÇÃO.</t>
  </si>
  <si>
    <t>11.2.3</t>
  </si>
  <si>
    <t>TRANSFORMADOR DE DISTRIBUIÇÃO, 225 KVA, TRIFÁSICO, 60 HZ, CLASSE 15 KV, IMERSO EM ÓLEO MINERAL, INSTALAÇÃO EM POSTE (NÃO INCLUSO SUPORTE) - FORNECIMENTO E INSTALAÇÃO. AF_12/2020</t>
  </si>
  <si>
    <t>11.2.4</t>
  </si>
  <si>
    <t>SUPORTE PARA TRANSFORMADOR EM POSTE DE CONCRETO CIRCULAR - FORNECIMENTO E INSTALAÇÃO.</t>
  </si>
  <si>
    <t>11.2.5</t>
  </si>
  <si>
    <t>ELETRODUTO AÇO GALVANIZADO LEVE, INCLUSIVE CONEXÕES D = 4"</t>
  </si>
  <si>
    <t>11.2.6</t>
  </si>
  <si>
    <t>11.2.7</t>
  </si>
  <si>
    <t xml:space="preserve"> COMP-ELE-055 </t>
  </si>
  <si>
    <t>CURVA 90 GRAUS, PARA ELETRODUTO, EM ACO GALVANIZADO ELETROLITICO, DIAMETRO DE 100 MM (4") - FORNECIMENTO E INSTALAÇÃO.</t>
  </si>
  <si>
    <t>11.2.8</t>
  </si>
  <si>
    <t>CAIXA DE PASSAGEM PARA PISO DO TIPO “ZC” 77 X 67 X 90 CM - PASSEIO</t>
  </si>
  <si>
    <t>11.2.9</t>
  </si>
  <si>
    <t xml:space="preserve"> K-INEL-1773 </t>
  </si>
  <si>
    <t>CABO DE COBRE ISOLAMENTO EPR 8,7/15KV 25MM2 ANTI-CHAMA - FORNECIMENTO E INSTALAÇÃO</t>
  </si>
  <si>
    <t>11.2.10</t>
  </si>
  <si>
    <t xml:space="preserve"> ED-49137 </t>
  </si>
  <si>
    <t>CABO DE COBRE NÚ # 70 MM2, ENTERRADO, EXCLUSIVE ESCAVAÇÃO E REATERRO</t>
  </si>
  <si>
    <t>11.2.11</t>
  </si>
  <si>
    <t xml:space="preserve"> COMP-ELE-087 </t>
  </si>
  <si>
    <t>ISOLADOR DE PINO TP HI-POT CILINDRICO CLASSE 15KV. FORNECIMENTO E INSTALACAO. (3 UN. NA CRUZETA E 3 UN. NO BRAÇO TIPO C)</t>
  </si>
  <si>
    <t>11.2.12</t>
  </si>
  <si>
    <t xml:space="preserve"> COMP-ELE-088 </t>
  </si>
  <si>
    <t>GRAMPO PARALELO EM ALUMINIO FUNDIDO OU ESTRUDADO DE 2 PARAFUSOS, PARA CABO DE 25 MM2, PASTA ANTIOXIDANTE. FORNEC E INSTALAÇÃO. ( DERIVAÇÃO CABOS EM MÉDIA TENSÃO)</t>
  </si>
  <si>
    <t>11.2.13</t>
  </si>
  <si>
    <t>CABECOTE/MASSA DE CALAFETAR PARA ENTRADA DE LINHA DE ALIMENTACAO PARA ELETRODUTO, EM LIGA DE ALUMINIO COM ACABAMENTO ANTI CORROSIVO, COM FIXACAO POR ENCAIXE LISO DE 360 GRAUS, DE 4" - FORNECIMENTO E INSTALAÇÃO</t>
  </si>
  <si>
    <t>11.2.14</t>
  </si>
  <si>
    <t xml:space="preserve"> COMP-ELE-089 </t>
  </si>
  <si>
    <t>TERMINAL METALICO A PRESSAO P/ 1 CABO DE COBRE DE 25 MM2 COM 1 FURO DE FIXAÇÃO - FORNECIMENTO E INSTALACAO</t>
  </si>
  <si>
    <t>11.2.15</t>
  </si>
  <si>
    <t xml:space="preserve"> COMP-ELE-232 </t>
  </si>
  <si>
    <t>CHAVE FUSIVEL UNIPOLAR PARA REDES DE DISTRIBUICAO, TENSAO DE 15,0 KV, CORRENTE NOMINAL DO PORTA FUSIVEL DE 100 A, CAPACIDADE DE INTERRUPCAO SIMETRICA DE 7,10 KA, CAPACIDADE DE INTERRUPCAO ASSIMETRICA 10,00 KA - FORNECIMENTO E INSTALAÇÃO</t>
  </si>
  <si>
    <t>11.2.16</t>
  </si>
  <si>
    <t>SUPORTE PARA ( CRUZETA E SUPORTE PARA RAIOS) EM POSTE DE CONCRETO CIRCULAR - FORNECIMENTO E INSTALAÇÃO.</t>
  </si>
  <si>
    <t>11.2.17</t>
  </si>
  <si>
    <t>CRUZETA DE EUCALIPTO TRATADO, OU EQUIVALENTE DA REGIAO, *2,4* M, SECAO *9 X 11,5* CM - FORNECIMENTO E INSTALAÇÃO</t>
  </si>
  <si>
    <t>11.2.18</t>
  </si>
  <si>
    <t>BRAÇO SUPORTE TIPO “C” REF.: F-6 (N.D 2.9 CEMIG) COM CANTONEIRA RETA REF.: F-4 (N.D 2.9 CEMIG) - FORNECIMENTO E INSTALAÇÃO</t>
  </si>
  <si>
    <t>11.2.19</t>
  </si>
  <si>
    <t xml:space="preserve"> COMP-ELE-002 </t>
  </si>
  <si>
    <t>CANTONEIRA FERRO GALVANIZADO DE ABAS IGUAIS, 2" X 3/8" (L X E), 6,9 KG/M - FORNECIMENTO E INSTALAÇÃO</t>
  </si>
  <si>
    <t>11.2.20</t>
  </si>
  <si>
    <t>PARA-RAIOS DE DISTRIBUICAO, TENSAO NOMINAL 15 KV, CORRENTE NOMINAL DE DESCARGA 5 KA - FORNECIMENTO E INSTALAÇÃO</t>
  </si>
  <si>
    <t>11.2.21</t>
  </si>
  <si>
    <t>FITA SUBTERRANEA DE ADVERTENCIA - REDE ELÉTRICA 100 MTS - FORNECIMENTO E INSTALAÇÃO</t>
  </si>
  <si>
    <t>11.2.22</t>
  </si>
  <si>
    <t>TERMINAL METALICO A PRESSAO PARA 1 CABO DE 240 MM2, COM 2 FURO DE FIXACAO - FORNECIMENTO E INSTALAÇÃO</t>
  </si>
  <si>
    <t>11.2.23</t>
  </si>
  <si>
    <t xml:space="preserve"> COMP-ELE-056 </t>
  </si>
  <si>
    <t>TERMINAL METALICO A PRESSAO PARA 1 CABO DE 70 MM2, COM 1 FURO DE FIXACAO - FORNECIMENTO E INSTALACAO</t>
  </si>
  <si>
    <t>11.2.24</t>
  </si>
  <si>
    <t xml:space="preserve"> COM-ELE-031 </t>
  </si>
  <si>
    <t>CONECTOR METALICO TIPO PARAFUSO FENDIDO (SPLIT BOLT), PARA CABOS ATE 70 MM2 - FORNECIMENTO E INSTALAÇÃO</t>
  </si>
  <si>
    <t>11.2.25</t>
  </si>
  <si>
    <t xml:space="preserve"> COMP-ELE-001 </t>
  </si>
  <si>
    <t>PARA-RAIOS DE BAIXA TENSAO, TENSAO DE OPERACAO *280* V , CORRENTE MAXIMA *20* KA</t>
  </si>
  <si>
    <t>11.2.26</t>
  </si>
  <si>
    <t>HASTE DE ATERRAMENTO 3/4 PARA SPDA - FORNECIMENTO E INSTALAÇÃO.</t>
  </si>
  <si>
    <t>11.2.27</t>
  </si>
  <si>
    <t>CAIXA DE INSPEÇÃO PARA ATERRAMENTO, CIRCULAR, EM POLIETILENO, DIÂMETRO INTERNO = 0,3 M.</t>
  </si>
  <si>
    <t>11.2.28</t>
  </si>
  <si>
    <t>DEMOLIÇÃO DE PISO E PAVIMENTO ASFÁLTIVO, DE FORMA MECANIZADA COM MARTELETE, SEM REAPROVEITAMENTO.</t>
  </si>
  <si>
    <t>11.2.29</t>
  </si>
  <si>
    <t>11.2.30</t>
  </si>
  <si>
    <t>ESCAVAÇÃO MANUAL DE VALA</t>
  </si>
  <si>
    <t>11.2.31</t>
  </si>
  <si>
    <t>REATERRO MANUAL DE VALAS COM COMPACTAÇÃO MECANIZADA.</t>
  </si>
  <si>
    <t>11.2.32</t>
  </si>
  <si>
    <r>
      <rPr>
        <sz val="10"/>
        <color theme="1"/>
        <rFont val="Calibri"/>
        <family val="2"/>
        <scheme val="minor"/>
      </rPr>
      <t>CONCRETO FCK = 15MPA, TRAÇO 1:3,4:3,5 (CIMENTO/ AREIA MÉDIA/ BRITA 1) - PREPARO MECÂNICO COM BETONEIRA 400 L. (</t>
    </r>
    <r>
      <rPr>
        <i/>
        <sz val="10"/>
        <color theme="1"/>
        <rFont val="Calibri"/>
        <family val="2"/>
        <scheme val="minor"/>
      </rPr>
      <t>ENVELOPAMENTO DE DUTOS</t>
    </r>
    <r>
      <rPr>
        <sz val="10"/>
        <color theme="1"/>
        <rFont val="Calibri"/>
        <family val="2"/>
        <scheme val="minor"/>
      </rPr>
      <t>)</t>
    </r>
  </si>
  <si>
    <t>11.3</t>
  </si>
  <si>
    <t>SPDA</t>
  </si>
  <si>
    <t>11.3.1</t>
  </si>
  <si>
    <t xml:space="preserve"> ED-13934 </t>
  </si>
  <si>
    <t>CABO DE COBRE NU #35MM2 - 7 FIOSX2,50MM, PARA ELEMENTOS DE CAPTAÇÃO/ANEL DE CINTAMENTO (SPDA), INCLUSIVE PRESILHA DE FIXAÇÃO</t>
  </si>
  <si>
    <t>11.3.2</t>
  </si>
  <si>
    <t xml:space="preserve"> ED-49136 </t>
  </si>
  <si>
    <t>CABO DE COBRE NÚ # 50 MM2, ENTERRADO, EXCLUSIVE ESCAVAÇÃO E REATERRO</t>
  </si>
  <si>
    <t>11.3.3</t>
  </si>
  <si>
    <t>HASTE DE ATERRAMENTO 5/8 PARA SPDA - FORNECIMENTO E INSTALAÇÃO.</t>
  </si>
  <si>
    <t>11.3.4</t>
  </si>
  <si>
    <t xml:space="preserve"> COMP-ELE-091 </t>
  </si>
  <si>
    <t>SOLDA EXOTÉRMICA CARTUCHO N° 115</t>
  </si>
  <si>
    <t>11.3.5</t>
  </si>
  <si>
    <t>11.3.6</t>
  </si>
  <si>
    <t>ELETRODUTO RÍGIDO ROSCÁVEL, PVC, DN 32 MM (1"), PARA CIRCUITOS TERMINAIS, INSTALADO EM PAREDE - FORNECIMENTO E INSTALAÇÃO.</t>
  </si>
  <si>
    <t>11.3.7</t>
  </si>
  <si>
    <t xml:space="preserve"> COMP-ELE-092 </t>
  </si>
  <si>
    <t>TERMINAL AÉREO H = 25 CM, D = 3/8"</t>
  </si>
  <si>
    <t>11.3.8</t>
  </si>
  <si>
    <t xml:space="preserve"> 11.92.17 </t>
  </si>
  <si>
    <t>CAIXA DE EQUALIZAÇÃO PARA USO INTERNO COM 9 TERMINAIS 210X210X90MM EM AÇO</t>
  </si>
  <si>
    <t>11.3.9</t>
  </si>
  <si>
    <t>CABO DE COBRE FLEXÍVEL ISOLADO, 10 MM², ANTI-CHAMA 0,6/1,0 KV, FORNECIMENTO E INSTALAÇÃO.</t>
  </si>
  <si>
    <t>CUSTO TOTAL DO ITEM 11</t>
  </si>
  <si>
    <t>SERVIÇOS COMPLEMTARES</t>
  </si>
  <si>
    <t>12.1</t>
  </si>
  <si>
    <t xml:space="preserve"> ED-50266 </t>
  </si>
  <si>
    <t>LIMPEZA GERAL DE OBRA</t>
  </si>
  <si>
    <t>12.2</t>
  </si>
  <si>
    <t xml:space="preserve"> ED-50634 </t>
  </si>
  <si>
    <t>PLACA DE INAUGURAÇÃO EM ALUMÍNIO FUNDIDO, 60 X 40 CM</t>
  </si>
  <si>
    <t>12.3</t>
  </si>
  <si>
    <t>MONTAGEM E DESMONTAGEM DE ANDAIME MODULAR FACHADEIRO, COM PISO METÁLICO</t>
  </si>
  <si>
    <t>12.4</t>
  </si>
  <si>
    <t>LOCACAO DE ANDAIME METALICO TIPO FACHADEIRO, INCLUINDO DIAGONAIS EM X, BARRAS DE LIGACAO, SAPATAS E DEMAIS ITENS NECESSARIOS A MONTAGEM</t>
  </si>
  <si>
    <t>M2xMÊS</t>
  </si>
  <si>
    <t>12.5</t>
  </si>
  <si>
    <t>CO-27389</t>
  </si>
  <si>
    <t>COMO CONSTRUÍDO ("AS BUILT") DE PROJETOS COM ÁREA ATÉ 10.000 M2</t>
  </si>
  <si>
    <t>12.6</t>
  </si>
  <si>
    <t>DESMOB-01</t>
  </si>
  <si>
    <t>DESMOBILIZAÇÃO</t>
  </si>
  <si>
    <t>CUSTO TOTAL DO ITEM 12</t>
  </si>
  <si>
    <t>TOTAL DA OBRA SEM BDI</t>
  </si>
  <si>
    <t>VALOR DO BDI (24,87%)</t>
  </si>
  <si>
    <t>VALOR TOTAL COM BDI</t>
  </si>
  <si>
    <t>UNIVERSIDADE FEDERAL DOS VALES DO JEQUITINHONHA E MUCURI</t>
  </si>
  <si>
    <t>CAMPUS PRESIDENTE JUSCELINO KUBITSCHEK - DIAMANTINA - MG</t>
  </si>
  <si>
    <t>CRONOGRAMA FÍSICO-FINANCEIRO DE REFERÊNCIA- NÃO DESONERADO</t>
  </si>
  <si>
    <t>MÊS UM</t>
  </si>
  <si>
    <t>MÊS DOIS</t>
  </si>
  <si>
    <t>MÊS TRÊS</t>
  </si>
  <si>
    <t>MÊS QUATRO</t>
  </si>
  <si>
    <t>MÊS CINCO</t>
  </si>
  <si>
    <t>MÊS SEIS</t>
  </si>
  <si>
    <t>MÊS SETE</t>
  </si>
  <si>
    <t>MÊS OITO</t>
  </si>
  <si>
    <t>MÊS NOVE</t>
  </si>
  <si>
    <t>MÊS DEZ</t>
  </si>
  <si>
    <t>%</t>
  </si>
  <si>
    <t>VALOR</t>
  </si>
  <si>
    <t>1.0</t>
  </si>
  <si>
    <t>2.0</t>
  </si>
  <si>
    <t>3.0</t>
  </si>
  <si>
    <t>4.0</t>
  </si>
  <si>
    <t>5.0</t>
  </si>
  <si>
    <t>6.0</t>
  </si>
  <si>
    <t>7.0</t>
  </si>
  <si>
    <t>8.0</t>
  </si>
  <si>
    <t>9.0</t>
  </si>
  <si>
    <t>10.0</t>
  </si>
  <si>
    <t>11.0</t>
  </si>
  <si>
    <t>12.0</t>
  </si>
  <si>
    <t>(R$) SIMPLES</t>
  </si>
  <si>
    <t>(%) SIMPLES</t>
  </si>
  <si>
    <t>(R$) ACUMULADO</t>
  </si>
  <si>
    <t>(%) ACUMULADO</t>
  </si>
  <si>
    <t>BDI DA OBRA</t>
  </si>
  <si>
    <t>ANEXO IX - MODELO COMPOSIÇÃO DA TAXA DE BENEFÍCIOS E DESPESAS INDIRETAS</t>
  </si>
  <si>
    <r>
      <rPr>
        <b/>
        <sz val="10"/>
        <color theme="1"/>
        <rFont val="Calibri"/>
        <family val="2"/>
      </rPr>
      <t>DIAMANTINA (</t>
    </r>
    <r>
      <rPr>
        <b/>
        <i/>
        <u/>
        <sz val="10"/>
        <color theme="1"/>
        <rFont val="Calibri"/>
        <family val="2"/>
      </rPr>
      <t>NÃO DESONERADO</t>
    </r>
    <r>
      <rPr>
        <b/>
        <sz val="10"/>
        <color theme="1"/>
        <rFont val="Calibri"/>
        <family val="2"/>
      </rPr>
      <t xml:space="preserve">)                                                                  </t>
    </r>
  </si>
  <si>
    <t>Grupo</t>
  </si>
  <si>
    <t>A</t>
  </si>
  <si>
    <t>Despesas indiretas</t>
  </si>
  <si>
    <t>A.1</t>
  </si>
  <si>
    <t xml:space="preserve">Administração central </t>
  </si>
  <si>
    <t>A.2</t>
  </si>
  <si>
    <t>Garantia e Seguro Contratual</t>
  </si>
  <si>
    <t>A.3</t>
  </si>
  <si>
    <t>Seguro de Risco de Engenharia</t>
  </si>
  <si>
    <t>A.4</t>
  </si>
  <si>
    <t xml:space="preserve">Outros </t>
  </si>
  <si>
    <t>Total do grupo A</t>
  </si>
  <si>
    <t>B</t>
  </si>
  <si>
    <t>Bonificação</t>
  </si>
  <si>
    <t>B.1</t>
  </si>
  <si>
    <t>Lucro</t>
  </si>
  <si>
    <t>Total do grupo B</t>
  </si>
  <si>
    <t>C</t>
  </si>
  <si>
    <t>Impostos</t>
  </si>
  <si>
    <t>C.1</t>
  </si>
  <si>
    <t>PIS</t>
  </si>
  <si>
    <t>C.2</t>
  </si>
  <si>
    <t>COFINS</t>
  </si>
  <si>
    <t>C.3</t>
  </si>
  <si>
    <t>ISS (Prefeitura de Diamantina)*</t>
  </si>
  <si>
    <t>C.4</t>
  </si>
  <si>
    <t>CPRB (Contribuição Previdenciária sobre Renda Bruta)</t>
  </si>
  <si>
    <t>Total do grupo C</t>
  </si>
  <si>
    <t>D</t>
  </si>
  <si>
    <t>Despesas Financeiras (F)</t>
  </si>
  <si>
    <t xml:space="preserve">Despesas Financeiras (F) </t>
  </si>
  <si>
    <t>Total do grupo D</t>
  </si>
  <si>
    <t>Fórmula para o cálculo do B.D.I. (benefícios e despesas indiretas)</t>
  </si>
  <si>
    <t>BDI = BDI (%) = [(1+A) x (1+F) x (1+B)]/(1-I) - 1</t>
  </si>
  <si>
    <t/>
  </si>
  <si>
    <t>DESONERADO</t>
  </si>
  <si>
    <t>EXECUÇÃO DE ALVENARIA - FECHAMENTO VÃO COBERTURA ÁREA CONSTRUÍDA</t>
  </si>
  <si>
    <t>ÁGUA GRIA E ESGOTO</t>
  </si>
  <si>
    <t>VALOR DO BDI (29,94%)</t>
  </si>
  <si>
    <r>
      <rPr>
        <b/>
        <sz val="10"/>
        <color theme="1"/>
        <rFont val="Calibri"/>
        <family val="2"/>
      </rPr>
      <t>DIAMANTINA (</t>
    </r>
    <r>
      <rPr>
        <b/>
        <i/>
        <u/>
        <sz val="10"/>
        <color theme="1"/>
        <rFont val="Calibri"/>
        <family val="2"/>
      </rPr>
      <t>DESONERADO</t>
    </r>
    <r>
      <rPr>
        <b/>
        <sz val="10"/>
        <color theme="1"/>
        <rFont val="Calibri"/>
        <family val="2"/>
      </rPr>
      <t xml:space="preserve">)                                                                  </t>
    </r>
  </si>
  <si>
    <t>Obra</t>
  </si>
  <si>
    <t>Bancos</t>
  </si>
  <si>
    <t>B.D.I.</t>
  </si>
  <si>
    <t>Encargos Sociais</t>
  </si>
  <si>
    <t>Não Desonerado: embutido nos preços unitário dos insumos de mão de obra, de acordo com as bases.</t>
  </si>
  <si>
    <t>Planilha Orçamentária Analítica</t>
  </si>
  <si>
    <t xml:space="preserve"> 1 </t>
  </si>
  <si>
    <t>Mobilização</t>
  </si>
  <si>
    <t xml:space="preserve"> 1.1 </t>
  </si>
  <si>
    <t>Código</t>
  </si>
  <si>
    <t>Banco</t>
  </si>
  <si>
    <t>Descrição</t>
  </si>
  <si>
    <t>Tipo</t>
  </si>
  <si>
    <t>Und</t>
  </si>
  <si>
    <t>Quant.</t>
  </si>
  <si>
    <t>Valor Unit</t>
  </si>
  <si>
    <t>Total</t>
  </si>
  <si>
    <t>Composição</t>
  </si>
  <si>
    <t xml:space="preserve"> MOB-01 </t>
  </si>
  <si>
    <t>Próprio</t>
  </si>
  <si>
    <t>SERP - SERVIÇOS PRELIMINARES</t>
  </si>
  <si>
    <t>Composição Auxiliar</t>
  </si>
  <si>
    <t xml:space="preserve"> 88316 </t>
  </si>
  <si>
    <t>SERVENTE COM ENCARGOS COMPLEMENTARES</t>
  </si>
  <si>
    <t>Livro SINAPI: Cálculos e Parâmetros</t>
  </si>
  <si>
    <t>H</t>
  </si>
  <si>
    <t xml:space="preserve"> 5826 </t>
  </si>
  <si>
    <t>CAMINHÃO TOCO, PBT 16.000 KG, CARGA ÚTIL MÁX. 10.685 KG, DIST. ENTRE EIXOS 4,8 M, POTÊNCIA 189 CV, INCLUSIVE CARROCERIA FIXA ABERTA DE MADEIRA P/ TRANSPORTE GERAL DE CARGA SECA, DIMEN. APROX. 2,5 X 7,00 X 0,50 M - CHI DIURNO. AF_06/2014</t>
  </si>
  <si>
    <t>Custos Horários Produtivo e Improdutivo dos Equipamentos</t>
  </si>
  <si>
    <t>CHI</t>
  </si>
  <si>
    <t xml:space="preserve"> 5824 </t>
  </si>
  <si>
    <t>CAMINHÃO TOCO, PBT 16.000 KG, CARGA ÚTIL MÁX. 10.685 KG, DIST. ENTRE EIXOS 4,8 M, POTÊNCIA 189 CV, INCLUSIVE CARROCERIA FIXA ABERTA DE MADEIRA P/ TRANSPORTE GERAL DE CARGA SECA, DIMEN. APROX. 2,5 X 7,00 X 0,50 M - CHP DIURNO. AF_06/2014</t>
  </si>
  <si>
    <t>CHP</t>
  </si>
  <si>
    <t xml:space="preserve"> 2 </t>
  </si>
  <si>
    <t>Administração Local</t>
  </si>
  <si>
    <t xml:space="preserve"> 2.1 </t>
  </si>
  <si>
    <t xml:space="preserve"> 93563 </t>
  </si>
  <si>
    <t>MES</t>
  </si>
  <si>
    <t>Insumo</t>
  </si>
  <si>
    <t xml:space="preserve"> 00040864 </t>
  </si>
  <si>
    <t>SEGURO - MENSALISTA (COLETADO CAIXA - ENCARGOS COMPLEMENTARES)</t>
  </si>
  <si>
    <t>Material</t>
  </si>
  <si>
    <t xml:space="preserve"> 00040809 </t>
  </si>
  <si>
    <t>ALMOXARIFE (MENSALISTA)</t>
  </si>
  <si>
    <t>Mão de Obra</t>
  </si>
  <si>
    <t xml:space="preserve"> 00043470 </t>
  </si>
  <si>
    <t>FERRAMENTAS - FAMILIA ALMOXARIFE - MENSALISTA (ENCARGOS COMPLEMENTARES - COLETADO CAIXA)</t>
  </si>
  <si>
    <t xml:space="preserve"> 00040863 </t>
  </si>
  <si>
    <t>EXAMES - MENSALISTA (COLETADO CAIXA - ENCARGOS COMPLEMENTARES)</t>
  </si>
  <si>
    <t xml:space="preserve"> 00043494 </t>
  </si>
  <si>
    <t>EPI - FAMILIA ALMOXARIFE - MENSALISTA (ENCARGOS COMPLEMENTARES - COLETADO CAIXA)</t>
  </si>
  <si>
    <t xml:space="preserve"> 93565 </t>
  </si>
  <si>
    <t xml:space="preserve"> 00043474 </t>
  </si>
  <si>
    <t>FERRAMENTAS - FAMILIA ENGENHEIRO CIVIL - MENSALISTA (ENCARGOS COMPLEMENTARES - COLETADO CAIXA)</t>
  </si>
  <si>
    <t xml:space="preserve"> 00043498 </t>
  </si>
  <si>
    <t>EPI - FAMILIA ENGENHEIRO CIVIL - MENSALISTA (ENCARGOS COMPLEMENTARES - COLETADO CAIXA)</t>
  </si>
  <si>
    <t xml:space="preserve"> 00040811 </t>
  </si>
  <si>
    <t>ENGENHEIRO CIVIL DE OBRA JUNIOR (MENSALISTA)</t>
  </si>
  <si>
    <t xml:space="preserve"> 93572 </t>
  </si>
  <si>
    <t>ENCARREGADO GERAL DE OBRAS COM ENCARGOS COMPLEMENTARES</t>
  </si>
  <si>
    <t xml:space="preserve"> 00043475 </t>
  </si>
  <si>
    <t>FERRAMENTAS - FAMILIA ENCARREGADO GERAL - MENSALISTA (ENCARGOS COMPLEMENTARES - COLETADO CAIXA)</t>
  </si>
  <si>
    <t xml:space="preserve"> 00043499 </t>
  </si>
  <si>
    <t>EPI - FAMILIA ENCARREGADO GERAL - MENSALISTA (ENCARGOS COMPLEMENTARES - COLETADO CAIXA)</t>
  </si>
  <si>
    <t xml:space="preserve"> 00040818 </t>
  </si>
  <si>
    <t>ENCARREGADO GERAL DE OBRAS (MENSALISTA)</t>
  </si>
  <si>
    <t xml:space="preserve"> 3 </t>
  </si>
  <si>
    <t>Canteiro</t>
  </si>
  <si>
    <t xml:space="preserve"> 3.1 </t>
  </si>
  <si>
    <t xml:space="preserve"> 103689 </t>
  </si>
  <si>
    <t>FORNECIMENTO E INSTALAÇÃO DE PLACA DE OBRA COM CHAPA GALVANIZADA E ESTRUTURA DE MADEIRA. AF_03/2022_PS</t>
  </si>
  <si>
    <t>Sinalização Vertical Viária</t>
  </si>
  <si>
    <t>m²</t>
  </si>
  <si>
    <t xml:space="preserve"> 88262 </t>
  </si>
  <si>
    <t>CARPINTEIRO DE FORMAS COM ENCARGOS COMPLEMENTARES</t>
  </si>
  <si>
    <t xml:space="preserve"> 102234 </t>
  </si>
  <si>
    <t>PINTURA IMUNIZANTE PARA MADEIRA, 2 DEMÃOS. AF_01/2021</t>
  </si>
  <si>
    <t>Pintura em Madeira</t>
  </si>
  <si>
    <t xml:space="preserve"> 00004813 </t>
  </si>
  <si>
    <t>PLACA DE OBRA (PARA CONSTRUCAO CIVIL) EM CHAPA GALVANIZADA *N. 22*, ADESIVADA, DE *2,4 X 1,2* M (SEM POSTES PARA FIXACAO)</t>
  </si>
  <si>
    <t xml:space="preserve"> 00005069 </t>
  </si>
  <si>
    <t>PREGO DE ACO POLIDO COM CABECA 17 X 27 (2 1/2 X 11)</t>
  </si>
  <si>
    <t xml:space="preserve"> 00005065 </t>
  </si>
  <si>
    <t>PREGO DE ACO POLIDO COM CABECA 10 X 10 (7/8 X 17)</t>
  </si>
  <si>
    <t xml:space="preserve"> 00004509 </t>
  </si>
  <si>
    <t>SARRAFO *2,5 X 10* CM EM PINUS, MISTA OU EQUIVALENTE DA REGIAO - BRUTA</t>
  </si>
  <si>
    <t xml:space="preserve"> 3.2 </t>
  </si>
  <si>
    <t>REFORMA BARRACAO DE OBRA</t>
  </si>
  <si>
    <t>CANT - CANTEIRO DE OBRAS</t>
  </si>
  <si>
    <t xml:space="preserve"> 91926 </t>
  </si>
  <si>
    <t>CABO DE COBRE FLEXÍVEL ISOLADO, 2,5 MM², ANTI-CHAMA 450/750 V, PARA CIRCUITOS TERMINAIS - FORNECIMENTO E INSTALAÇÃO. AF_03/2023</t>
  </si>
  <si>
    <t>Instalações Elétricas - Eletrodutos Embutidos, Cabos, Caixas, Tomadas e Interruptores</t>
  </si>
  <si>
    <t xml:space="preserve"> 96995 </t>
  </si>
  <si>
    <t>REATERRO MANUAL APILOADO COM SOQUETE. AF_10/2017</t>
  </si>
  <si>
    <t>MOVT - MOVIMENTO DE TERRA</t>
  </si>
  <si>
    <t>m³</t>
  </si>
  <si>
    <t xml:space="preserve"> 90456 </t>
  </si>
  <si>
    <t>QUEBRA EM ALVENARIA PARA INSTALAÇÃO DE CAIXA DE TOMADA (4X4 OU 4X2). AF_09/2023</t>
  </si>
  <si>
    <t>Rasgos e Fixações</t>
  </si>
  <si>
    <t xml:space="preserve"> 91940 </t>
  </si>
  <si>
    <t>CAIXA RETANGULAR 4" X 2" MÉDIA (1,30 M DO PISO), PVC, INSTALADA EM PAREDE - FORNECIMENTO E INSTALAÇÃO. AF_03/2023</t>
  </si>
  <si>
    <t xml:space="preserve"> 95240 </t>
  </si>
  <si>
    <t>LASTRO DE CONCRETO MAGRO, APLICADO EM PISOS, LAJES SOBRE SOLO OU RADIERS, ESPESSURA DE 3 CM. AF_01/2024</t>
  </si>
  <si>
    <t>Lastro</t>
  </si>
  <si>
    <t xml:space="preserve"> 91924 </t>
  </si>
  <si>
    <t>CABO DE COBRE FLEXÍVEL ISOLADO, 1,5 MM², ANTI-CHAMA 450/750 V, PARA CIRCUITOS TERMINAIS - FORNECIMENTO E INSTALAÇÃO. AF_03/2023</t>
  </si>
  <si>
    <t xml:space="preserve"> 92543 </t>
  </si>
  <si>
    <t>Estrutura e Trama para Cobertura</t>
  </si>
  <si>
    <t xml:space="preserve"> 90466 </t>
  </si>
  <si>
    <t>CHUMBAMENTO LINEAR EM ALVENARIA PARA RAMAIS/DISTRIBUIÇÃO DE INSTALAÇÕES HIDRÁULICAS COM DIÂMETROS MENORES OU IGUAIS A 40 MM. AF_09/2023</t>
  </si>
  <si>
    <t xml:space="preserve"> 91941 </t>
  </si>
  <si>
    <t>CAIXA RETANGULAR 4" X 2" BAIXA (0,30 M DO PISO), PVC, INSTALADA EM PAREDE - FORNECIMENTO E INSTALAÇÃO. AF_03/2023</t>
  </si>
  <si>
    <t xml:space="preserve"> 97611 </t>
  </si>
  <si>
    <t>LÂMPADA COMPACTA FLUORESCENTE DE 15 W, BASE E27 - FORNECIMENTO E INSTALAÇÃO. AF_02/2020</t>
  </si>
  <si>
    <t>INEL - INSTALAÇÃO ELÉTRICA/ELETRIFICAÇÃO E ILUMINAÇÃO EXTERNA</t>
  </si>
  <si>
    <t xml:space="preserve"> 91341 </t>
  </si>
  <si>
    <t>Esquadrias - Portas</t>
  </si>
  <si>
    <t xml:space="preserve"> 90457 </t>
  </si>
  <si>
    <t>QUEBRA EM ALVENARIA PARA INSTALAÇÃO DE QUADRO DISTRIBUIÇÃO PEQUENO (19X25 CM). AF_09/2023</t>
  </si>
  <si>
    <t xml:space="preserve"> 91852 </t>
  </si>
  <si>
    <t>ELETRODUTO FLEXÍVEL CORRUGADO, PVC, DN 20 MM (1/2"), PARA CIRCUITOS TERMINAIS, INSTALADO EM PAREDE - FORNECIMENTO E INSTALAÇÃO. AF_03/2023</t>
  </si>
  <si>
    <t xml:space="preserve"> 91831 </t>
  </si>
  <si>
    <t>ELETRODUTO FLEXÍVEL CORRUGADO, PVC, DN 20 MM (1/2"), PARA CIRCUITOS TERMINAIS, INSTALADO EM FORRO - FORNECIMENTO E INSTALAÇÃO. AF_03/2023</t>
  </si>
  <si>
    <t xml:space="preserve"> 92000 </t>
  </si>
  <si>
    <t>TOMADA BAIXA DE EMBUTIR (1 MÓDULO), 2P+T 10 A, INCLUINDO SUPORTE E PLACA - FORNECIMENTO E INSTALAÇÃO. AF_03/2023</t>
  </si>
  <si>
    <t xml:space="preserve"> 90447 </t>
  </si>
  <si>
    <t>RASGO LINEAR MANUAL EM ALVENARIA, PARA ELETRODUTOS, DIÂMETROS MENORES OU IGUAIS A 40 MM. AF_09/2023</t>
  </si>
  <si>
    <t xml:space="preserve"> 97586 </t>
  </si>
  <si>
    <t>LUMINÁRIA TIPO CALHA, DE SOBREPOR, COM 2 LÂMPADAS TUBULARES FLUORESCENTES DE 36 W, COM REATOR DE PARTIDA RÁPIDA - FORNECIMENTO E INSTALAÇÃO. AF_02/2020</t>
  </si>
  <si>
    <t xml:space="preserve"> INC-EXT-016 </t>
  </si>
  <si>
    <t>EXTINTOR DE INCÊNDIO TIPO PÓ QUÍMICO 2-A:20-B:C, CAPACIDADE 6 KG</t>
  </si>
  <si>
    <t>INC</t>
  </si>
  <si>
    <t>U</t>
  </si>
  <si>
    <t xml:space="preserve"> 88489 </t>
  </si>
  <si>
    <t>PINTURA LÁTEX ACRÍLICA PREMIUM, APLICAÇÃO MANUAL EM PAREDES, DUAS DEMÃOS. AF_04/2023</t>
  </si>
  <si>
    <t>Pintura Interna</t>
  </si>
  <si>
    <t xml:space="preserve"> 94210 </t>
  </si>
  <si>
    <t>TELHAMENTO COM TELHA ONDULADA DE FIBROCIMENTO E = 6 MM, COM RECOBRIMENTO LATERAL DE 1 1/4 DE ONDA PARA TELHADO COM INCLINAÇÃO MÁXIMA DE 10°, COM ATÉ 2 ÁGUAS, INCLUSO IÇAMENTO. AF_07/2019</t>
  </si>
  <si>
    <t>Telhamento para Cobertura</t>
  </si>
  <si>
    <t xml:space="preserve"> 101891 </t>
  </si>
  <si>
    <t>DISJUNTOR MONOPOLAR TIPO NEMA, CORRENTE NOMINAL DE 35 ATÉ 50A - FORNECIMENTO E INSTALAÇÃO. AF_07/2025</t>
  </si>
  <si>
    <t>Instalações Elétricas - Quadros, Cabos, Disjuntores, Contatores e Barramentos Blindados</t>
  </si>
  <si>
    <t xml:space="preserve"> 91170 </t>
  </si>
  <si>
    <t>FIXAÇÃO DE TUBOS HORIZONTAIS DE PVC ÁGUA, PVC ESGOTO, PVC ÁGUA PLUVIAL, CPVC, PPR, COBRE OU AÇO, DIÂMETROS MENORES OU IGUAIS A 40 MM, COM ABRAÇADEIRA METÁLICA RÍGIDA TIPO U PERFIL 1 1/4", FIXADA EM PERFILADO EM LAJE. AF_09/2023_PS</t>
  </si>
  <si>
    <t xml:space="preserve"> 92025 </t>
  </si>
  <si>
    <t>INTERRUPTOR SIMPLES (1 MÓDULO) COM 2 TOMADAS DE EMBUTIR 2P+T 10 A, INCLUINDO SUPORTE E PLACA - FORNECIMENTO E INSTALAÇÃO. AF_03/2023</t>
  </si>
  <si>
    <t xml:space="preserve"> 101876 </t>
  </si>
  <si>
    <t>QUADRO DE DISTRIBUIÇÃO DE ENERGIA EM PVC, DE EMBUTIR, SEM BARRAMENTO, PARA 6 DISJUNTORES - FORNECIMENTO E INSTALAÇÃO. AF_07/2025</t>
  </si>
  <si>
    <t xml:space="preserve"> 00004513 </t>
  </si>
  <si>
    <t>CAIBRO 5 X 5 CM EM PINUS, MISTA OU EQUIVALENTE DA REGIAO - BRUTA</t>
  </si>
  <si>
    <t xml:space="preserve"> 00011455 </t>
  </si>
  <si>
    <t>FERROLHO COM FECHO / TRINCO REDONDO, EM ACO GALVANIZADO / ZINCADO, DE SOBREPOR, COM COMPRIMENTO DE 8" E ESPESSURA MINIMA DA CHAPA DE 1,50 MM</t>
  </si>
  <si>
    <t xml:space="preserve"> 3.3 </t>
  </si>
  <si>
    <t xml:space="preserve"> 92273 </t>
  </si>
  <si>
    <t>FABRICAÇÃO DE ESCORAS DO TIPO PONTALETE, EM MADEIRA, PARA PÉ-DIREITO SIMPLES. AF_09/2020</t>
  </si>
  <si>
    <t>Fôrmas para Estruturas de Concreto Armado</t>
  </si>
  <si>
    <t xml:space="preserve"> 91693 </t>
  </si>
  <si>
    <t>SERRA CIRCULAR DE BANCADA COM MOTOR ELÉTRICO POTÊNCIA DE 5HP, COM COIFA PARA DISCO 10" - CHI DIURNO. AF_08/2015</t>
  </si>
  <si>
    <t xml:space="preserve"> 88239 </t>
  </si>
  <si>
    <t>AJUDANTE DE CARPINTEIRO COM ENCARGOS COMPLEMENTARES</t>
  </si>
  <si>
    <t xml:space="preserve"> 91692 </t>
  </si>
  <si>
    <t>SERRA CIRCULAR DE BANCADA COM MOTOR ELÉTRICO POTÊNCIA DE 5HP, COM COIFA PARA DISCO 10" - CHP DIURNO. AF_08/2015</t>
  </si>
  <si>
    <t xml:space="preserve"> 00004491 </t>
  </si>
  <si>
    <t>PONTALETE *7,5 X 7,5* CM EM PINUS, MISTA OU EQUIVALENTE DA REGIAO - BRUTA</t>
  </si>
  <si>
    <t xml:space="preserve"> 00005068 </t>
  </si>
  <si>
    <t>PREGO DE ACO POLIDO COM CABECA 17 X 21 (2 X 11)</t>
  </si>
  <si>
    <t xml:space="preserve"> 4 </t>
  </si>
  <si>
    <t>Demolição</t>
  </si>
  <si>
    <t xml:space="preserve"> 4.1 </t>
  </si>
  <si>
    <t xml:space="preserve"> 100982 </t>
  </si>
  <si>
    <t>CARGA, MANOBRA E DESCARGA DE ENTULHO EM CAMINHÃO BASCULANTE 10 M³ - CARGA COM ESCAVADEIRA HIDRÁULICA (CAÇAMBA DE 0,80 M³ / 111 HP) E DESCARGA LIVRE (UNIDADE: M3). AF_07/2020</t>
  </si>
  <si>
    <t>Transporte, Carga e Descarga de Materiais</t>
  </si>
  <si>
    <t xml:space="preserve"> 5632 </t>
  </si>
  <si>
    <t>ESCAVADEIRA HIDRÁULICA SOBRE ESTEIRAS, CAÇAMBA 0,80 M3, PESO OPERACIONAL 17 T, POTENCIA BRUTA 111 HP - CHI DIURNO. AF_06/2014</t>
  </si>
  <si>
    <t xml:space="preserve"> 91386 </t>
  </si>
  <si>
    <t>CAMINHÃO BASCULANTE 10 M3, TRUCADO CABINE SIMPLES, PESO BRUTO TOTAL 23.000 KG, CARGA ÚTIL MÁXIMA 15.935 KG, DISTÂNCIA ENTRE EIXOS 4,80 M, POTÊNCIA 230 CV INCLUSIVE CAÇAMBA METÁLICA - CHP DIURNO. AF_06/2014</t>
  </si>
  <si>
    <t xml:space="preserve"> 91387 </t>
  </si>
  <si>
    <t>CAMINHÃO BASCULANTE 10 M3, TRUCADO CABINE SIMPLES, PESO BRUTO TOTAL 23.000 KG, CARGA ÚTIL MÁXIMA 15.935 KG, DISTÂNCIA ENTRE EIXOS 4,80 M, POTÊNCIA 230 CV INCLUSIVE CAÇAMBA METÁLICA - CHI DIURNO. AF_06/2014</t>
  </si>
  <si>
    <t xml:space="preserve"> 5631 </t>
  </si>
  <si>
    <t>ESCAVADEIRA HIDRÁULICA SOBRE ESTEIRAS, CAÇAMBA 0,80 M3, PESO OPERACIONAL 17 T, POTENCIA BRUTA 111 HP - CHP DIURNO. AF_06/2014</t>
  </si>
  <si>
    <t xml:space="preserve"> 4.2 </t>
  </si>
  <si>
    <t xml:space="preserve"> 95875 </t>
  </si>
  <si>
    <t>TRANSPORTE COM CAMINHÃO BASCULANTE DE 10 M³, EM VIA URBANA PAVIMENTADA, DMT ATÉ 30 KM (UNIDADE: M3XKM). AF_07/2020</t>
  </si>
  <si>
    <t>M3XKM</t>
  </si>
  <si>
    <t xml:space="preserve"> 5 </t>
  </si>
  <si>
    <t>Mezanino</t>
  </si>
  <si>
    <t xml:space="preserve"> 5.1 </t>
  </si>
  <si>
    <t>FOMA - FORNECIMENTO DE MATERIAIS E EQUIPAMENTOS</t>
  </si>
  <si>
    <t xml:space="preserve"> 100761 </t>
  </si>
  <si>
    <t>PINTURA COM TINTA ALQUÍDICA DE ACABAMENTO (ESMALTE SINTÉTICO FOSCO) PULVERIZADA SOBRE SUPERFÍCIES METÁLICAS (EXCETO PERFIL) EXECUTADO EM OBRA (02 DEMÃOS). AF_01/2020_PE</t>
  </si>
  <si>
    <t>Pintura em Superfícies Metálicas</t>
  </si>
  <si>
    <t xml:space="preserve"> 100719 </t>
  </si>
  <si>
    <t>PINTURA COM TINTA ALQUÍDICA DE FUNDO (TIPO ZARCÃO) PULVERIZADA SOBRE PERFIL METÁLICO EXECUTADO EM FÁBRICA (POR DEMÃO). AF_01/2020_PE</t>
  </si>
  <si>
    <t xml:space="preserve"> 99837 </t>
  </si>
  <si>
    <t>GUARDA-CORPO DE AÇO GALVANIZADO DE 1,10M, MONTANTES TUBULARES DE 1.1/4" ESPAÇADOS DE 1,20M, TRAVESSA SUPERIOR DE 1.1/2", GRADIL FORMADO POR TUBOS HORIZONTAIS DE 1" E VERTICAIS DE 3/4", FIXADO COM CHUMBADOR MECÂNICO. AF_04/2019_PS</t>
  </si>
  <si>
    <t>Guarda-Corpo, Corrimão e Grade para Esquadrias</t>
  </si>
  <si>
    <t xml:space="preserve"> 88278 </t>
  </si>
  <si>
    <t>MONTADOR DE ESTRUTURAS METÁLICAS COM ENCARGOS COMPLEMENTARES</t>
  </si>
  <si>
    <t xml:space="preserve"> 88317 </t>
  </si>
  <si>
    <t>SOLDADOR COM ENCARGOS COMPLEMENTARES</t>
  </si>
  <si>
    <t xml:space="preserve"> 88240 </t>
  </si>
  <si>
    <t>AJUDANTE DE ESTRUTURA METÁLICA COM ENCARGOS COMPLEMENTARES</t>
  </si>
  <si>
    <t xml:space="preserve"> 00011964 </t>
  </si>
  <si>
    <t>PARAFUSO DE ACO ZINCADO, TIPO CHUMBADOR PARABOLT, DIAMETRO 3/8", COMPRIMENTO 75 MM</t>
  </si>
  <si>
    <t xml:space="preserve"> 00001337 </t>
  </si>
  <si>
    <t>CHAPA DE ACO XADREZ PARA PISOS, E = 1/4" (6,30 MM) 54,53 KG/M2</t>
  </si>
  <si>
    <t xml:space="preserve"> 00010966 </t>
  </si>
  <si>
    <t>PERFIL "U" SIMPLES, EM CHAPA DOBRADA DE ACO LAMINADO, E = 8 MM, H = 150 MM, L = 75 MM (16,97 KG/M)</t>
  </si>
  <si>
    <t xml:space="preserve"> 00010997 </t>
  </si>
  <si>
    <t>ELETRODO REVESTIDO AWS - E7018, DIAMETRO IGUAL A 4,00 MM</t>
  </si>
  <si>
    <t xml:space="preserve"> 5.2 </t>
  </si>
  <si>
    <t xml:space="preserve"> 88315 </t>
  </si>
  <si>
    <t>SERRALHEIRO COM ENCARGOS COMPLEMENTARES</t>
  </si>
  <si>
    <t xml:space="preserve"> 88251 </t>
  </si>
  <si>
    <t>AUXILIAR DE SERRALHEIRO COM ENCARGOS COMPLEMENTARES</t>
  </si>
  <si>
    <t xml:space="preserve"> 00001332 </t>
  </si>
  <si>
    <t>CHAPA DE ACO GROSSA, ASTM A36, E = 3/8" (9,53 MM) 74,69 KG/M2</t>
  </si>
  <si>
    <t xml:space="preserve"> 00021010 </t>
  </si>
  <si>
    <t>TUBO ACO GALVANIZADO COM COSTURA, CLASSE LEVE, DN 25 MM (1"), E = 2,65 MM, *2,11* KG/M (NBR 5580)</t>
  </si>
  <si>
    <t xml:space="preserve"> 00021009 </t>
  </si>
  <si>
    <t>TUBO ACO GALVANIZADO COM COSTURA, CLASSE LEVE, DN 20 MM (3/4"), E = 2,25 MM, *1,3* KG/M (NBR 5580)</t>
  </si>
  <si>
    <t xml:space="preserve"> 00011002 </t>
  </si>
  <si>
    <t>ELETRODO REVESTIDO AWS - E6013, DIAMETRO IGUAL A 2,50 MM</t>
  </si>
  <si>
    <t xml:space="preserve"> 00021011 </t>
  </si>
  <si>
    <t>TUBO ACO GALVANIZADO COM COSTURA, CLASSE LEVE, DN 32 MM (1 1/4"), E = 2,65 MM, *2,71* KG/M (NBR 5580)</t>
  </si>
  <si>
    <t xml:space="preserve"> 00021012 </t>
  </si>
  <si>
    <t>TUBO ACO GALVANIZADO COM COSTURA, CLASSE LEVE, DN 40 MM (1 1/2"), E = 3,00 MM, *3,48* KG/M (NBR 5580)</t>
  </si>
  <si>
    <t xml:space="preserve"> 5.3 </t>
  </si>
  <si>
    <t xml:space="preserve"> 88310 </t>
  </si>
  <si>
    <t>PINTOR COM ENCARGOS COMPLEMENTARES</t>
  </si>
  <si>
    <t xml:space="preserve"> 00005318 </t>
  </si>
  <si>
    <t>DILUENTE AGUARRAS</t>
  </si>
  <si>
    <t>L</t>
  </si>
  <si>
    <t xml:space="preserve"> 00007307 </t>
  </si>
  <si>
    <t>FUNDO ANTICORROSIVO PARA METAIS FERROSOS (ZARCAO)</t>
  </si>
  <si>
    <t xml:space="preserve"> 5.4 </t>
  </si>
  <si>
    <t xml:space="preserve"> 00007288 </t>
  </si>
  <si>
    <t>TINTA ESMALTE SINTETICO PREMIUM FOSCO</t>
  </si>
  <si>
    <t xml:space="preserve"> 5.5 </t>
  </si>
  <si>
    <t xml:space="preserve"> 87257 </t>
  </si>
  <si>
    <t>REVESTIMENTO CERÂMICO PARA PISO COM PLACAS TIPO ESMALTADA DE DIMENSÕES 60X60 CM APLICADA EM AMBIENTES DE ÁREA MAIOR QUE 10 M2. AF_02/2023_PE</t>
  </si>
  <si>
    <t>Revestimentos Cerâmicos Internos</t>
  </si>
  <si>
    <t xml:space="preserve"> 88256 </t>
  </si>
  <si>
    <t>AZULEJISTA OU LADRILHEIRO COM ENCARGOS COMPLEMENTARES</t>
  </si>
  <si>
    <t xml:space="preserve"> 00034357 </t>
  </si>
  <si>
    <t>REJUNTE CIMENTICIO, QUALQUER COR</t>
  </si>
  <si>
    <t xml:space="preserve"> 00001292 </t>
  </si>
  <si>
    <t>PISO EM CERAMICA ESMALTADA, COR LISA, PEI MAIOR OU IGUAL A 4, FORMATO MAIOR QUE 2025 CM2</t>
  </si>
  <si>
    <t xml:space="preserve"> 00001381 </t>
  </si>
  <si>
    <t>ARGAMASSA COLANTE AC I PARA CERAMICAS</t>
  </si>
  <si>
    <t xml:space="preserve"> 5.6 </t>
  </si>
  <si>
    <t xml:space="preserve"> 88650 </t>
  </si>
  <si>
    <t>RODAPÉ CERÂMICO DE 7CM DE ALTURA COM PLACAS TIPO ESMALTADA DE DIMENSÕES 60X60CM. AF_02/2023</t>
  </si>
  <si>
    <t xml:space="preserve"> 5.7 </t>
  </si>
  <si>
    <t xml:space="preserve"> ED-51001 </t>
  </si>
  <si>
    <t>SOLEIRA DE ARDÓSIA, COR NATURAL, ESP. 2CM, ACABAMENTO POLIDO, ASSENTAMENTO COM ARGAMASSA INDUSTRIALIZADA, INCLUSIVE REJUNTAMENTO</t>
  </si>
  <si>
    <t>ED-</t>
  </si>
  <si>
    <t>Custo Horário da Execução (A) + (B) + (C)</t>
  </si>
  <si>
    <t>(D) Produção de Equipe</t>
  </si>
  <si>
    <t>(E) Custo Unitário da Execução [(A) + (B) + (C)] / (D)</t>
  </si>
  <si>
    <t>F</t>
  </si>
  <si>
    <t>Materiais</t>
  </si>
  <si>
    <t>Quantidade</t>
  </si>
  <si>
    <t>Unidade</t>
  </si>
  <si>
    <t>Preço Unitário</t>
  </si>
  <si>
    <t>Custo Horário</t>
  </si>
  <si>
    <t xml:space="preserve"> MATED-12352 </t>
  </si>
  <si>
    <t>ARGAMASSA COLANTE (TIPO: AC-III|UTILIZAÇÃO: AMBIENTES INTERNOS E EXTERNOS)</t>
  </si>
  <si>
    <t>Kg</t>
  </si>
  <si>
    <t>(F)Total:</t>
  </si>
  <si>
    <t>G</t>
  </si>
  <si>
    <t>Serviços</t>
  </si>
  <si>
    <t xml:space="preserve"> ED-50718 </t>
  </si>
  <si>
    <t>APLICAÇÃO DE REJUNTE CIMENTÍCIO COLORIDO INDUSTRIALIZADO PARA REVESTIMENTOS DE PAREDE/PISO COM JUNTAS DE ATÉ 3MM DE ESPESSURA</t>
  </si>
  <si>
    <t xml:space="preserve"> ED-21894 </t>
  </si>
  <si>
    <t>SOLEIRA EM ARDÓSIA, COR NATURAL, ESP. 2CM, ACABAMENTO POLIDO, INCLUSIVE POLIMENTO DE ESPESSURA (FORNECIMENTO/FABRICAÇÃO)</t>
  </si>
  <si>
    <t xml:space="preserve"> ED-50367 </t>
  </si>
  <si>
    <t>hora</t>
  </si>
  <si>
    <t xml:space="preserve"> ED-50381 </t>
  </si>
  <si>
    <t>PEDREIRO COM ENCARGOS COMPLEMENTARES</t>
  </si>
  <si>
    <t>(G)Total:</t>
  </si>
  <si>
    <t xml:space="preserve"> 6 </t>
  </si>
  <si>
    <t>Cobertura</t>
  </si>
  <si>
    <t xml:space="preserve"> 6.1 </t>
  </si>
  <si>
    <t>Metálica do telhado</t>
  </si>
  <si>
    <t xml:space="preserve"> 6.1.1 </t>
  </si>
  <si>
    <t xml:space="preserve"> ED-20603 </t>
  </si>
  <si>
    <t xml:space="preserve"> MATED-20138 </t>
  </si>
  <si>
    <t>AÇO (APLICAÇÃO: PERFIS ESTRUTURAIS|NORMAS: ASTM A-36/A-572)</t>
  </si>
  <si>
    <t xml:space="preserve"> MATED-20140 </t>
  </si>
  <si>
    <t>AÇO (APLICAÇÃO: CHAPAS |NORMA: ASTM A-36)</t>
  </si>
  <si>
    <t>9,45</t>
  </si>
  <si>
    <t>1,23</t>
  </si>
  <si>
    <t xml:space="preserve"> ED-20558 </t>
  </si>
  <si>
    <t>ESTRUTURA METÁLICA E ENGRADAMENTO METÁLICO PARA TELHADO, EXCLUSIVE PINTURA (FABRICAÇÃO)</t>
  </si>
  <si>
    <t xml:space="preserve"> ED-50532 </t>
  </si>
  <si>
    <t>PINTURA COM FUNDO ANTICORROSIVO (ZARCÃO) EM ESQUADRIA E SUPERFÍCIE METÁLICA, UMA (1) DEMÃO, INCLUSIVE PREPARAÇÃO DA SUPERFÍCIE COM LIXAMENTO</t>
  </si>
  <si>
    <t>0,54</t>
  </si>
  <si>
    <t xml:space="preserve"> ED-20559 </t>
  </si>
  <si>
    <t>ESTRUTURA METÁLICA E ENGRADAMENTO METÁLICO PARA TELHADO, EXCLUSIVE PINTURA (TRANSPORTE E MONTAGEM)</t>
  </si>
  <si>
    <t xml:space="preserve"> 6.1.2 </t>
  </si>
  <si>
    <t>PINTURA ESMALTE BASE SOLVENTE EM ESTRUTURA METÁLICA, DUAS (2) DEMÃOS, COM APLICAÇÃO MANUAL, INCLUSIVE UMA (1) DEMÃO FUNDO GALVANIZADO</t>
  </si>
  <si>
    <t xml:space="preserve"> MATED-11433 </t>
  </si>
  <si>
    <t>LIXA PARA SUPERFÍCIE METÁLICA EM FOLHA (GRÃO: 100|DIMENSÃO: 225X275MM)</t>
  </si>
  <si>
    <t>un</t>
  </si>
  <si>
    <t>3,55</t>
  </si>
  <si>
    <t>0,19</t>
  </si>
  <si>
    <t xml:space="preserve"> MATED-11444 </t>
  </si>
  <si>
    <t>TINTA (TIPO: ESMALTE SINTÉTICO PREMIUM|APLICAÇÃO: MADEIRA, METAIS E PVC|ACABAMENTO: ACETINADO)</t>
  </si>
  <si>
    <t>l</t>
  </si>
  <si>
    <t xml:space="preserve"> MATED-11432 </t>
  </si>
  <si>
    <t>SOLVENTE DILUENTE (BASE: AGUARRÁS)</t>
  </si>
  <si>
    <t>28,89</t>
  </si>
  <si>
    <t xml:space="preserve"> ED-50382 </t>
  </si>
  <si>
    <t>32,88</t>
  </si>
  <si>
    <t xml:space="preserve"> ED-17630 </t>
  </si>
  <si>
    <t>PINTURA COM FUNDO GALVANIZADO EM ESQUADRIA E SUPERFÍCIE METÁLICA, UMA (1) DEMÃO, INCLUSIVE PREPARAÇÃO DA SUPERFÍCIE COM LIXAMENTO</t>
  </si>
  <si>
    <t xml:space="preserve"> ED-50365 </t>
  </si>
  <si>
    <t>AJUDANTE DE PINTOR COM ENCARGOS COMPLEMENTARES</t>
  </si>
  <si>
    <t xml:space="preserve"> 6.2 </t>
  </si>
  <si>
    <t>Telhamento</t>
  </si>
  <si>
    <t xml:space="preserve"> 6.2.1 </t>
  </si>
  <si>
    <t xml:space="preserve"> 94443 </t>
  </si>
  <si>
    <t>TELHAMENTO COM TELHA CERÂMICA DE ENCAIXE, TIPO ROMANA, COM MAIS DE 2 ÁGUAS, INCLUSO TRANSPORTE VERTICAL. AF_07/2019</t>
  </si>
  <si>
    <t xml:space="preserve"> 93282 </t>
  </si>
  <si>
    <t>GUINCHO ELÉTRICO DE COLUNA, CAPACIDADE 400 KG, COM MOTO FREIO, MOTOR TRIFÁSICO DE 1,25 CV - CHI DIURNO. AF_03/2016</t>
  </si>
  <si>
    <t xml:space="preserve"> 88323 </t>
  </si>
  <si>
    <t>TELHADISTA COM ENCARGOS COMPLEMENTARES</t>
  </si>
  <si>
    <t xml:space="preserve"> 93281 </t>
  </si>
  <si>
    <t>GUINCHO ELÉTRICO DE COLUNA, CAPACIDADE 400 KG, COM MOTO FREIO, MOTOR TRIFÁSICO DE 1,25 CV - CHP DIURNO. AF_03/2016</t>
  </si>
  <si>
    <t xml:space="preserve"> 00007175 </t>
  </si>
  <si>
    <t>TELHA DE BARRO / CERAMICA, NAO ESMALTADA, TIPO ROMANA, AMERICANA, PORTUGUESA, FRANCESA, COMPRIMENTO DE *41* CM, RENDIMENTO DE *16* TELHAS/M2</t>
  </si>
  <si>
    <t xml:space="preserve"> 6.3 </t>
  </si>
  <si>
    <t>Instalações telhado</t>
  </si>
  <si>
    <t xml:space="preserve"> 6.3.1 </t>
  </si>
  <si>
    <t xml:space="preserve"> 94219 </t>
  </si>
  <si>
    <t>CUMEEIRA E ESPIGÃO PARA TELHA CERÂMICA EMBOÇADA COM ARGAMASSA TRAÇO 1:2:9 (CIMENTO, CAL E AREIA), PARA TELHADOS COM MAIS DE 2 ÁGUAS, INCLUSO TRANSPORTE VERTICAL. AF_07/2019</t>
  </si>
  <si>
    <t xml:space="preserve"> 87337 </t>
  </si>
  <si>
    <t>ARGAMASSA TRAÇO 1:2:9 (EM VOLUME DE CIMENTO, CAL E AREIA MÉDIA ÚMIDA) PARA EMBOÇO/MASSA ÚNICA/ASSENTAMENTO DE ALVENARIA DE VEDAÇÃO, PREPARO MECÂNICO COM MISTURADOR DE EIXO HORIZONTAL DE 300 KG. AF_08/2019</t>
  </si>
  <si>
    <t>Argamassas</t>
  </si>
  <si>
    <t xml:space="preserve"> 00007181 </t>
  </si>
  <si>
    <t>CUMEEIRA PARA TELHA CERAMICA, COMPRIMENTO DE *41* CM, RENDIMENTO DE *3* TELHAS/M</t>
  </si>
  <si>
    <t xml:space="preserve"> 6.3.2 </t>
  </si>
  <si>
    <t xml:space="preserve"> 94228 </t>
  </si>
  <si>
    <t>CALHA EM CHAPA DE AÇO GALVANIZADO NÚMERO 24, DESENVOLVIMENTO DE 50 CM, INCLUSO TRANSPORTE VERTICAL. AF_07/2019</t>
  </si>
  <si>
    <t xml:space="preserve"> 00005061 </t>
  </si>
  <si>
    <t>PREGO DE ACO POLIDO COM CABECA 18 X 27 (2 1/2 X 10)</t>
  </si>
  <si>
    <t xml:space="preserve"> 00005104 </t>
  </si>
  <si>
    <t>REBITE DE REPUXO EM ALUMINIO VAZADO, DIAMETRO 3,2 X 8 MM DE COMPRIMENTO (1KG = 1025 UNIDADES)</t>
  </si>
  <si>
    <t xml:space="preserve"> 00000142 </t>
  </si>
  <si>
    <t>SELANTE ELASTICO MONOCOMPONENTE A BASE DE POLIURETANO (PU) PARA JUNTAS DIVERSAS</t>
  </si>
  <si>
    <t>310ML</t>
  </si>
  <si>
    <t xml:space="preserve"> 00040783 </t>
  </si>
  <si>
    <t>CALHA QUADRADA DE CHAPA DE ACO GALVANIZADA NUM 24, CORTE 50 CM</t>
  </si>
  <si>
    <t xml:space="preserve"> 00013388 </t>
  </si>
  <si>
    <t>SOLDA EM BARRA DE ESTANHO-CHUMBO 50/50</t>
  </si>
  <si>
    <t xml:space="preserve"> 6.3.3 </t>
  </si>
  <si>
    <t xml:space="preserve"> 94231 </t>
  </si>
  <si>
    <t>RUFO EM CHAPA DE AÇO GALVANIZADO NÚMERO 24, CORTE DE 25 CM, INCLUSO TRANSPORTE VERTICAL. AF_07/2019</t>
  </si>
  <si>
    <t xml:space="preserve"> 00040873 </t>
  </si>
  <si>
    <t>RUFO INTERNO/EXTERNO DE CHAPA DE ACO GALVANIZADA NUM 24, CORTE 25 CM</t>
  </si>
  <si>
    <t xml:space="preserve"> 6.3.4 </t>
  </si>
  <si>
    <t xml:space="preserve"> 89578 </t>
  </si>
  <si>
    <t>Instalações Prediais de Águas Pluviais - Tubos, Conexões, Caixas e Ralos</t>
  </si>
  <si>
    <t xml:space="preserve"> 88267 </t>
  </si>
  <si>
    <t>ENCANADOR OU BOMBEIRO HIDRÁULICO COM ENCARGOS COMPLEMENTARES</t>
  </si>
  <si>
    <t xml:space="preserve"> 88248 </t>
  </si>
  <si>
    <t>AUXILIAR DE ENCANADOR OU BOMBEIRO HIDRÁULICO COM ENCARGOS COMPLEMENTARES</t>
  </si>
  <si>
    <t xml:space="preserve"> 00038383 </t>
  </si>
  <si>
    <t>LIXA D'AGUA EM FOLHA, COR PRETA, GRAO 100</t>
  </si>
  <si>
    <t xml:space="preserve"> 00009841 </t>
  </si>
  <si>
    <t>TUBO PVC, SERIE R, DN 100 MM, PARA ESGOTO OU AGUAS PLUVIAIS PREDIAL (NBR 5688)</t>
  </si>
  <si>
    <t xml:space="preserve"> 6.3.5 </t>
  </si>
  <si>
    <t xml:space="preserve"> 89584 </t>
  </si>
  <si>
    <t>JOELHO 90 GRAUS, PVC, SERIE R, ÁGUA PLUVIAL, DN 100 MM, JUNTA ELÁSTICA, FORNECIDO E INSTALADO EM CONDUTORES VERTICAIS DE ÁGUAS PLUVIAIS. AF_06/2022</t>
  </si>
  <si>
    <t xml:space="preserve"> 00020078 </t>
  </si>
  <si>
    <t>PASTA LUBRIFICANTE PARA TUBOS E CONEXOES COM JUNTA ELASTICA, EMBALAGEM DE *400* GR (USO EM PVC, ACO, POLIETILENO E OUTROS)</t>
  </si>
  <si>
    <t xml:space="preserve"> 00020157 </t>
  </si>
  <si>
    <t>JOELHO, PVC SERIE R, 90 GRAUS, DN 100 MM, PARA ESGOTO PREDIAL</t>
  </si>
  <si>
    <t xml:space="preserve"> 00000299 </t>
  </si>
  <si>
    <t>ANEL BORRACHA, DN 100 MM, PARA TUBO SERIE REFORCADA ESGOTO PREDIAL</t>
  </si>
  <si>
    <t xml:space="preserve"> 6.3.6 </t>
  </si>
  <si>
    <t xml:space="preserve"> 89585 </t>
  </si>
  <si>
    <t>JOELHO 45 GRAUS, PVC, SERIE R, ÁGUA PLUVIAL, DN 100 MM, JUNTA ELÁSTICA, FORNECIDO E INSTALADO EM CONDUTORES VERTICAIS DE ÁGUAS PLUVIAIS. AF_06/2022</t>
  </si>
  <si>
    <t xml:space="preserve"> 00020151 </t>
  </si>
  <si>
    <t>JOELHO, PVC SERIE R, 45 GRAUS, DN 100 MM, PARA ESGOTO PREDIAL</t>
  </si>
  <si>
    <t xml:space="preserve"> 6.3.7 </t>
  </si>
  <si>
    <t xml:space="preserve"> 89671 </t>
  </si>
  <si>
    <t>LUVA DE CORRER, PVC, SERIE R, ÁGUA PLUVIAL, DN 100 MM, JUNTA ELÁSTICA, FORNECIDO E INSTALADO EM CONDUTORES VERTICAIS DE ÁGUAS PLUVIAIS. AF_06/2022</t>
  </si>
  <si>
    <t xml:space="preserve"> 00020165 </t>
  </si>
  <si>
    <t>LUVA DE CORRER, PVC SERIE R, 100 MM, PARA ESGOTO PREDIAL</t>
  </si>
  <si>
    <t xml:space="preserve"> 6.3.8 </t>
  </si>
  <si>
    <t xml:space="preserve"> 91175 </t>
  </si>
  <si>
    <t>FIXAÇÃO DE TUBOS VERTICAIS DE PVC ÁGUA, PVC ESGOTO, PVC ÁGUA PLUVIAL, CPVC, PPR, COBRE OU AÇO, DIÂMETROS MAIORES QUE 75 MM E MENORES OU IGUAIS A 100 MM, COM ABRAÇADEIRA METÁLICA RÍGIDA TIPO U PERFIL 4", FIXADA EM PERFILADO EM PAREDE. AF_09/2023_PS</t>
  </si>
  <si>
    <t xml:space="preserve"> 7 </t>
  </si>
  <si>
    <t>Arquitetura</t>
  </si>
  <si>
    <t xml:space="preserve"> 7.1 </t>
  </si>
  <si>
    <t>Serviço Preliminar</t>
  </si>
  <si>
    <t>Limpeza de Obra</t>
  </si>
  <si>
    <t xml:space="preserve"> 00044329 </t>
  </si>
  <si>
    <t>DETERGENTE NEUTRO USO GERAL, CONCENTRADO</t>
  </si>
  <si>
    <t xml:space="preserve"> 104791 </t>
  </si>
  <si>
    <t>DEMOLIÇÃO DE ARGAMASSAS, DE FORMA DE FORMA MECANIZADA COM MARTELETE, SEM REAPROVEITAMENTO. AF_09/2023</t>
  </si>
  <si>
    <t>Demolições e Remoções</t>
  </si>
  <si>
    <t xml:space="preserve"> 102274 </t>
  </si>
  <si>
    <t>MARTELO DEMOLIDOR ELÉTRICO, COM POTÊNCIA DE 2.000 W, 1.000 IMPACTOS POR MINUTO, PESO DE 30 KG - CHI DIURNO. AF_01/2021</t>
  </si>
  <si>
    <t xml:space="preserve"> 102275 </t>
  </si>
  <si>
    <t>MARTELO DEMOLIDOR ELÉTRICO, COM POTÊNCIA DE 2.000 W, 1.000 IMPACTOS POR MINUTO, PESO DE 30 KG - CHP DIURNO. AF_01/2021</t>
  </si>
  <si>
    <t xml:space="preserve"> 88309 </t>
  </si>
  <si>
    <t>m</t>
  </si>
  <si>
    <t xml:space="preserve"> ED-31468 </t>
  </si>
  <si>
    <t>ENTELAMENTO PREVENTIVO OU CORRETIVO DE SUPERFÍCIE SUJEITA A TRINCA, INCLUSIVE TELA DE POLIÉSTER ESTRUTURANTE, EXCLUSIVE REVESTIMENTO DE ACABAMENTO</t>
  </si>
  <si>
    <t xml:space="preserve"> ED-48301 </t>
  </si>
  <si>
    <t>ARGAMASSA DE CAL HIDRATADA, TRAÇO 1:3 (CAL E AREIA), PREPARO MANUAL</t>
  </si>
  <si>
    <t xml:space="preserve"> 7.2 </t>
  </si>
  <si>
    <t>Execução de Alvenaria</t>
  </si>
  <si>
    <t xml:space="preserve"> 7.2.1 </t>
  </si>
  <si>
    <t xml:space="preserve"> MATED-12364 </t>
  </si>
  <si>
    <t>TIJOLO CERÂMICO FURADO (TIPO: VEDAÇÃO|QUANTIDADE DE FUROS: 8|LARGURA: 9CM|COMPRIMENTO: 29CM|ALTURA: 19CM)</t>
  </si>
  <si>
    <t xml:space="preserve"> ED-48306 </t>
  </si>
  <si>
    <t>ARGAMASSA, TRAÇO 1:7 (CIMENTO E AREIA), COM PREPARO MECANIZADO</t>
  </si>
  <si>
    <t xml:space="preserve"> 7.2.2 </t>
  </si>
  <si>
    <t xml:space="preserve"> 87893 </t>
  </si>
  <si>
    <t>CHAPISCO APLICADO EM ALVENARIA (SEM PRESENÇA DE VÃOS) E ESTRUTURAS DE CONCRETO DE FACHADA, COM COLHER DE PEDREIRO. ARGAMASSA TRAÇO 1:3 COM PREPARO MANUAL. AF_10/2022</t>
  </si>
  <si>
    <t>Chapisco</t>
  </si>
  <si>
    <t xml:space="preserve"> 87377 </t>
  </si>
  <si>
    <t>ARGAMASSA TRAÇO 1:3 (EM VOLUME DE CIMENTO E AREIA GROSSA ÚMIDA) PARA CHAPISCO CONVENCIONAL, PREPARO MANUAL. AF_08/2019</t>
  </si>
  <si>
    <t xml:space="preserve"> 7.2.3 </t>
  </si>
  <si>
    <t xml:space="preserve"> 87794 </t>
  </si>
  <si>
    <t>EMBOÇO OU MASSA ÚNICA EM ARGAMASSA TRAÇO 1:2:8, PREPARO MANUAL, APLICADA MANUALMENTE EM PANOS CEGOS DE FACHADA (SEM PRESENÇA DE VÃOS), ESPESSURA DE 25 MM. AF_09/2022</t>
  </si>
  <si>
    <t>Massa Única Externa</t>
  </si>
  <si>
    <t xml:space="preserve"> 87369 </t>
  </si>
  <si>
    <t>ARGAMASSA TRAÇO 1:2:8 (EM VOLUME DE CIMENTO, CAL E AREIA MÉDIA ÚMIDA) PARA EMBOÇO/MASSA ÚNICA/ASSENTAMENTO DE ALVENARIA DE VEDAÇÃO, PREPARO MANUAL. AF_08/2019</t>
  </si>
  <si>
    <t xml:space="preserve"> 00037411 </t>
  </si>
  <si>
    <t>TELA DE ACO SOLDADA GALVANIZADA/ZINCADA PARA ALVENARIA, FIO D = *1,24 MM, MALHA 25 X 25 MM</t>
  </si>
  <si>
    <t xml:space="preserve"> 7.3 </t>
  </si>
  <si>
    <t>Revestimento</t>
  </si>
  <si>
    <t xml:space="preserve"> 7.3.1 </t>
  </si>
  <si>
    <t xml:space="preserve"> 87887 </t>
  </si>
  <si>
    <t>CHAPISCO APLICADO NO TETO OU EM ESTRUTURA, COM DESEMPENADEIRA DENTADA. ARGAMASSA INDUSTRIALIZADA COM PREPARO EM MISTURADOR 300 KG. AF_10/2022</t>
  </si>
  <si>
    <t xml:space="preserve"> 87396 </t>
  </si>
  <si>
    <t>ARGAMASSA INDUSTRIALIZADA PARA CHAPISCO COLANTE, PREPARO COM MISTURADOR DE EIXO HORIZONTAL DE 300 KG. AF_08/2019</t>
  </si>
  <si>
    <t xml:space="preserve"> 7.3.2 </t>
  </si>
  <si>
    <t xml:space="preserve"> 90408 </t>
  </si>
  <si>
    <t>MASSA ÚNICA, EM ARGAMASSA TRAÇO 1:2:8, PREPARO MECÂNICO, APLICADA MANUALMENTE EM TETO, E = 10MM, COM TALISCAS. AF_03/2024</t>
  </si>
  <si>
    <t>Massa Única Interna</t>
  </si>
  <si>
    <t xml:space="preserve"> 87292 </t>
  </si>
  <si>
    <t>ARGAMASSA TRAÇO 1:2:8 (EM VOLUME DE CIMENTO, CAL E AREIA MÉDIA ÚMIDA) PARA EMBOÇO/MASSA ÚNICA/ASSENTAMENTO DE ALVENARIA DE VEDAÇÃO, PREPARO MECÂNICO COM BETONEIRA 400 L. AF_08/2019</t>
  </si>
  <si>
    <t xml:space="preserve"> 7.4 </t>
  </si>
  <si>
    <t>Pintura</t>
  </si>
  <si>
    <t xml:space="preserve"> 7.4.1 </t>
  </si>
  <si>
    <t xml:space="preserve"> MATED-11445 </t>
  </si>
  <si>
    <t>LIXA PARA SUPERFÍCIE MADEIRA/MASSA EM FOLHA (GRÃO: 100|DIMENSÃO: 225X275MM)</t>
  </si>
  <si>
    <t>0,81</t>
  </si>
  <si>
    <t>0,20</t>
  </si>
  <si>
    <t xml:space="preserve"> 7.4.2 </t>
  </si>
  <si>
    <t xml:space="preserve"> 7.4.3 </t>
  </si>
  <si>
    <t xml:space="preserve"> 88485 </t>
  </si>
  <si>
    <t>FUNDO SELADOR ACRÍLICO, APLICAÇÃO MANUAL EM PAREDE, UMA DEMÃO. AF_04/2023</t>
  </si>
  <si>
    <t xml:space="preserve"> 00006085 </t>
  </si>
  <si>
    <t>SELADOR ACRILICO OPACO PREMIUM INTERIOR/EXTERIOR</t>
  </si>
  <si>
    <t xml:space="preserve"> 7.4.4 </t>
  </si>
  <si>
    <t xml:space="preserve"> 88484 </t>
  </si>
  <si>
    <t>FUNDO SELADOR ACRÍLICO, APLICAÇÃO MANUAL EM TETO, UMA DEMÃO. AF_04/2023</t>
  </si>
  <si>
    <t xml:space="preserve"> 7.4.5 </t>
  </si>
  <si>
    <t xml:space="preserve"> 00007356 </t>
  </si>
  <si>
    <t>TINTA LATEX ACRILICA PREMIUM, COR BRANCO FOSCO</t>
  </si>
  <si>
    <t xml:space="preserve"> 7.4.6 </t>
  </si>
  <si>
    <t xml:space="preserve"> 88488 </t>
  </si>
  <si>
    <t>PINTURA LÁTEX ACRÍLICA PREMIUM, APLICAÇÃO MANUAL EM TETO, DUAS DEMÃOS. AF_04/2023</t>
  </si>
  <si>
    <t xml:space="preserve"> 7.4.7 </t>
  </si>
  <si>
    <t xml:space="preserve"> 102193 </t>
  </si>
  <si>
    <t>LIXAMENTO DE MADEIRA PARA APLICAÇÃO DE FUNDO OU PINTURA. AF_01/2021</t>
  </si>
  <si>
    <t xml:space="preserve"> 00003767 </t>
  </si>
  <si>
    <t>LIXA EM FOLHA PARA PAREDE OU MADEIRA, NUMERO 120, COR VERMELHA</t>
  </si>
  <si>
    <t xml:space="preserve"> 7.4.8 </t>
  </si>
  <si>
    <t>PINTURA FUNDO NIVELADOR POLIURETÂNICO BRANCO EM MADEIRA. AF_01/2021</t>
  </si>
  <si>
    <t xml:space="preserve"> 7.4.9 </t>
  </si>
  <si>
    <t xml:space="preserve"> 102218 </t>
  </si>
  <si>
    <t>PINTURA TINTA DE ACABAMENTO (PIGMENTADA) ESMALTE SINTÉTICO FOSCO EM MADEIRA, 2 DEMÃOS. AF_01/2021</t>
  </si>
  <si>
    <t xml:space="preserve"> 7.5 </t>
  </si>
  <si>
    <t>Pintura Externa</t>
  </si>
  <si>
    <t xml:space="preserve"> 7.5.1 </t>
  </si>
  <si>
    <t xml:space="preserve"> 7.5.2 </t>
  </si>
  <si>
    <t>PINT - PINTURAS</t>
  </si>
  <si>
    <t xml:space="preserve"> 100301 </t>
  </si>
  <si>
    <t xml:space="preserve"> 00038122 </t>
  </si>
  <si>
    <t>FUNDO PREPARADOR ACRILICO BASE AGUA</t>
  </si>
  <si>
    <t xml:space="preserve"> 7.5.3 </t>
  </si>
  <si>
    <t>APLICAÇÃO MANUAL DE PINTURA COM TINTA TEXTURIZADA ACRÍLICA TIPO GRAFIATO</t>
  </si>
  <si>
    <t xml:space="preserve"> 00034546 </t>
  </si>
  <si>
    <t>MASSA PREMIUM PARA TEXTURA RUSTICA DE BASE ACRILICA, COR BRANCA, USO INTERNO E EXTERNO</t>
  </si>
  <si>
    <t xml:space="preserve"> 7.5.4 </t>
  </si>
  <si>
    <t xml:space="preserve"> 95626 </t>
  </si>
  <si>
    <t>APLICAÇÃO MANUAL DE TINTA LÁTEX ACRÍLICA EM PAREDE EXTERNAS DE CASAS, DUAS DEMÃOS. AF_03/2024</t>
  </si>
  <si>
    <t xml:space="preserve"> 7.6 </t>
  </si>
  <si>
    <t>Porta de Madeira</t>
  </si>
  <si>
    <t xml:space="preserve"> 7.6.1 </t>
  </si>
  <si>
    <t xml:space="preserve"> 90843 </t>
  </si>
  <si>
    <t>KIT DE PORTA DE MADEIRA PARA PINTURA, SEMI-OCA (LEVE OU MÉDIA), PADRÃO MÉDIO, 80X210CM, ESPESSURA DE 3,5CM, ITENS INCLUSOS: DOBRADIÇAS, MONTAGEM E INSTALAÇÃO DO BATENTE, FECHADURA COM EXECUÇÃO DO FURO - FORNECIMENTO E INSTALAÇÃO. AF_12/2019</t>
  </si>
  <si>
    <t xml:space="preserve"> 90830 </t>
  </si>
  <si>
    <t xml:space="preserve"> 100659 </t>
  </si>
  <si>
    <t xml:space="preserve"> 90806 </t>
  </si>
  <si>
    <t xml:space="preserve"> 90822 </t>
  </si>
  <si>
    <t xml:space="preserve"> 7.6.2 </t>
  </si>
  <si>
    <t>KIT DE PORTA DE MADEIRA PARA PINTURA, SEMI-OCA (LEVE OU MÉDIA), PADRÃO MÉDIO, 160X210CM, 2 FOLHAS, ESPESSURA DE 3,5CM, ITENS INCLUSOS: DOBRADIÇAS, MONTAGEM E INSTALAÇÃO DO BATENTE, ALIZAR, FECHADURA COM EXECUÇÃO DO FURO - FORNECIMENTO E INSTALAÇÃO.</t>
  </si>
  <si>
    <t>ESQV - ESQUADRIAS/FERRAGENS/VIDROS</t>
  </si>
  <si>
    <t xml:space="preserve"> 7.6.3 </t>
  </si>
  <si>
    <t>VIDRO COMUM TRANSPARENTE INCOLOR, ESP. 4MM, INCLUSIVE FIXAÇÃO E VEDAÇÃO COM GUARNIÇÃO/GAXETA DE BORRACHA NEOPRENE, FORNECIMENTO E INSTALAÇÃO, EXCLUSIVE CAIXILHO/PERFIL</t>
  </si>
  <si>
    <t xml:space="preserve"> MATED-9225 </t>
  </si>
  <si>
    <t>VIDRO COMUM (COR: INCOLOR|ESPESSURA: 4MM|TEXTURA: LISA)</t>
  </si>
  <si>
    <t xml:space="preserve"> ED-31759 </t>
  </si>
  <si>
    <t>APLICAÇÃO DE BORRACHA DE VEDAÇÃO EM ESQUADRIA</t>
  </si>
  <si>
    <t>10,01</t>
  </si>
  <si>
    <t xml:space="preserve"> ED-9199 </t>
  </si>
  <si>
    <t>VIDRACEIRO COM ENCARGOS COMPLEMENTARES</t>
  </si>
  <si>
    <t>3,51</t>
  </si>
  <si>
    <t xml:space="preserve"> 7.6.4 </t>
  </si>
  <si>
    <t xml:space="preserve"> ORSE -  5079 (SINAPIZADA) </t>
  </si>
  <si>
    <t>PORTA EM PVC, SANFONADA, INSTALADA.</t>
  </si>
  <si>
    <t xml:space="preserve"> 88261 </t>
  </si>
  <si>
    <t>CARPINTEIRO DE ESQUADRIAS COM ENCARGOS COMPLEMENTARES</t>
  </si>
  <si>
    <t xml:space="preserve"> 1837 </t>
  </si>
  <si>
    <t>ORSE</t>
  </si>
  <si>
    <t>Porta em pvc, sanfonada, cores diversas</t>
  </si>
  <si>
    <t xml:space="preserve"> 7.7 </t>
  </si>
  <si>
    <t>Instalação Esquadrias de Alumínio</t>
  </si>
  <si>
    <t xml:space="preserve"> 7.7.1 </t>
  </si>
  <si>
    <t>PORTA DE ALUMÍNIO, LINHA SUPREMA ACABAMENTO ANODIZADO, TIPO CORRER, COM 4 FOLHAS, INCLUSIVE FORNECIMENTO DE VIDRO TEMPERADO INCOLOR DE 10MM, PUXADOR, FERRAGENS E ACESSÓRIOS - ACABAMENTO COMPLETO - FORNECIMENTO E ASSENTAMENTO</t>
  </si>
  <si>
    <t xml:space="preserve"> 88325 </t>
  </si>
  <si>
    <t xml:space="preserve"> 00007568 </t>
  </si>
  <si>
    <t>BUCHA DE NYLON SEM ABA S10, COM PARAFUSO DE 6,10 X 65 MM EM ACO ZINCADO COM ROSCA SOBERBA, CABECA CHATA E FENDA PHILLIPS</t>
  </si>
  <si>
    <t xml:space="preserve"> 00036888 </t>
  </si>
  <si>
    <t>GUARNICAO / MOLDURA / ARREMATE DE ACABAMENTO PARA ESQUADRIA, EM ALUMINIO PERFIL 25, ACABAMENTO ANODIZADO BRANCO OU BRILHANTE, PARA 1 FACE</t>
  </si>
  <si>
    <t xml:space="preserve"> 00043601 </t>
  </si>
  <si>
    <t>PUXADOR TUBULAR RETO SIMPLES, EM ALUMINIO CROMADO, COM COMPRIMENTO DE APROX 400 MM E DIAMETRO DE 25 MM</t>
  </si>
  <si>
    <t xml:space="preserve"> 00004914 </t>
  </si>
  <si>
    <t>PORTA DE ABRIR EM ALUMINIO COM LAMBRI HORIZONTAL/LAMINADA, ACABAMENTO ANODIZADO NATURAL, SEM GUARNICAO/ALIZAR/VISTA</t>
  </si>
  <si>
    <t xml:space="preserve"> 00010507 </t>
  </si>
  <si>
    <t>VIDRO TEMPERADO INCOLOR E = 10 MM, SEM COLOCACAO</t>
  </si>
  <si>
    <t xml:space="preserve"> 7.7.2 </t>
  </si>
  <si>
    <t>PORTA DE ALUMÍNIO, LINHA SUPREMA ACABAMENTO ANODIZADO, TIPO ABRIR, DUAS FOLHAS, INCLUSIVE FORNECIMENTO DE VIDRO TEMPERADO INCOLOR DE 10MM, PUXADOR, FERRAGENS E ACESSÓRIOS - ACABAMENTO COMPLETO - FORNECIMENTO E ASSENTAMENTO</t>
  </si>
  <si>
    <t xml:space="preserve"> 7.7.3 </t>
  </si>
  <si>
    <t xml:space="preserve"> ED-29484 </t>
  </si>
  <si>
    <t>JANELA EM ALUMÍNIO DE CORRER COM 2 FOLHAS, LINHA 25/SUPREMA, ACABAMENTO ANODIZADO NATURAL, INCLUSIVE PERFIS, VIDRO 4MM E INSTALAÇÃO, EXCLUSIVE FERRAGENS PARA JANELA DE ALUMÍNIO DE CORRER</t>
  </si>
  <si>
    <t xml:space="preserve"> ED-29520 </t>
  </si>
  <si>
    <t>JANELA EM ALUMÍNIO DE CORRER COM 2 FOLHAS, LINHA 25/SUPREMA, ACABAMENTO ANODIZADO, INCLUSIVE PERFIS, EXCLUSIVE VIDRO E ACESSÓRIOS (FORNECIMENTO/FABRICAÇÃO)</t>
  </si>
  <si>
    <t xml:space="preserve"> ED-29455 </t>
  </si>
  <si>
    <t>ASSENTAMENTO DE ESQUADRIA DE ALUMÍNIO, INCLUSIVE FIXAÇÃO DO CONTRAMARCO, EXCLUSIVE FORNECIMENTO DA ESQUADRIA</t>
  </si>
  <si>
    <t xml:space="preserve"> 7.7.4 </t>
  </si>
  <si>
    <t>JANELA DE ALUMÍNIO, LINHA SUPREMA ACABAMENTO ANODIZADO, VISOR FIXO/VENEZIANA COM CONTRAMARCO, INCLUSIVE FORNECIMENTO DE VIDRO TEMPERADO DE 10MM, FERRAGENS E ACESSÓRIOS - FORNECIMENTO E ASSENTAMENTO</t>
  </si>
  <si>
    <t>M²</t>
  </si>
  <si>
    <t xml:space="preserve"> 00004377 </t>
  </si>
  <si>
    <t>PARAFUSO DE ACO ZINCADO COM ROSCA SOBERBA, CABECA CHATA E FENDA SIMPLES, DIAMETRO 4,2 MM, COMPRIMENTO * 32 * MM</t>
  </si>
  <si>
    <t xml:space="preserve"> 00039961 </t>
  </si>
  <si>
    <t>SILICONE ACETICO USO GERAL INCOLOR 280 G</t>
  </si>
  <si>
    <t xml:space="preserve"> MATED- 12722 </t>
  </si>
  <si>
    <t>JANELA DE ALUMINIO SOB ENCOMENDA, ACABAMENTO TIPO NATURAL, BASCULA COM CONTRAMARCOS, INCLUSIVE FORNECIMENTO VIDRO LISO DE 4MM</t>
  </si>
  <si>
    <t xml:space="preserve"> 7.7.5 </t>
  </si>
  <si>
    <t xml:space="preserve"> 94569 </t>
  </si>
  <si>
    <t>JANELA DE ALUMÍNIO TIPO MAXIM-AR, BATENTE/ REQUADRO 3 A 14 CM, VIDRO INCLUSO, FIXAÇÃO COM PARAFUSO, SEM GUARNIÇÃO/ ALIZAR, DIMENSÕES 60X80 (A X L) CM, SEM ACABAMENTO, VEDAÇÃO COM SILICONE, EXCLUSIVE CONTRAMARCO - FORNECIMENTO E INSTALAÇÃO. AF_11/2024</t>
  </si>
  <si>
    <t>Esquadrias - Janelas</t>
  </si>
  <si>
    <t xml:space="preserve"> 00034381 </t>
  </si>
  <si>
    <t>JANELA MAXIM-AR, EM ALUMINIO PERFIL 25, 60 X 80 CM (A X L), ACABAMENTO BRANCO OU BRILHANTE, BATENTE DE 4 A 5 CM, COM VIDRO 4 MM, SEM GUARNICAO/ALIZAR</t>
  </si>
  <si>
    <t xml:space="preserve"> 7.8 </t>
  </si>
  <si>
    <t>Portões de Ferro</t>
  </si>
  <si>
    <t xml:space="preserve"> 7.8.1 </t>
  </si>
  <si>
    <t>PORTA METÁLICA, TIPO DE CORRER, COM DUAS (2) FOLHAS, EM CHAPA GALVANIZADA LAMBRIL, MODELO ONDULADA, INCLUSIVE PERFIS PARA MARCO E PINTURA ANTICORROSIVA COM UMA (1) DEMÃO, FECHADURA, ROLDANAS E CADEADO - FORNECIMENTO E INSTALAÇÃO</t>
  </si>
  <si>
    <t xml:space="preserve"> ED-50934 </t>
  </si>
  <si>
    <t>ASSENTAMENTO DE PORTA METÁLICA DE AÇO OU FERRO, COM UMA (1) OU DUAS (2) FOLHAS, EXCLUSIVE FORNECIMENTO</t>
  </si>
  <si>
    <t xml:space="preserve"> 00037561 </t>
  </si>
  <si>
    <t>PORTAO DE CORRER EM CHAPA TIPO PAINEL LAMBRIL QUADRADO, COM PORTA SOCIAL COMPLETA INCLUIDA, COM REQUADRO, ACABAMENTO NATURAL, COM TRILHOS E ROLDANAS</t>
  </si>
  <si>
    <t xml:space="preserve"> 00005085 </t>
  </si>
  <si>
    <t>CADEADO SIMPLES, CORPO EM LATAO MACICO, COM LARGURA DE 35 MM E ALTURA DE APROX 30 MM, HASTE CEMENTADA (NAO LONGA), EM ACO TEMPERADO COM DIAMETRO DE APROX 6,0 MM, INCLUINDO 2 CHAVES</t>
  </si>
  <si>
    <t xml:space="preserve"> 7.8.2 </t>
  </si>
  <si>
    <t xml:space="preserve"> 100753 </t>
  </si>
  <si>
    <t>PINTURA COM TINTA ACRÍLICA DE ACABAMENTO PULVERIZADA SOBRE SUPERFÍCIES METÁLICAS (EXCETO PERFIL) EXECUTADO EM OBRA (02 DEMÃOS). AF_01/2020_PE</t>
  </si>
  <si>
    <t xml:space="preserve"> 00043649 </t>
  </si>
  <si>
    <t>TINTA ESMALTE BASE AGUA PREMIUM ACETINADO</t>
  </si>
  <si>
    <t xml:space="preserve"> 7.8.3 </t>
  </si>
  <si>
    <t xml:space="preserve"> PORT-ENR-01 </t>
  </si>
  <si>
    <t xml:space="preserve"> PORT-ENRO-01 </t>
  </si>
  <si>
    <t>Outros</t>
  </si>
  <si>
    <t xml:space="preserve"> 7.9 </t>
  </si>
  <si>
    <t>Bancada</t>
  </si>
  <si>
    <t xml:space="preserve"> 7.9.1 </t>
  </si>
  <si>
    <t>BANCADA EM ARDÓSIA, COR NATURAL, ESP. 3CM, ACABAMENTO POLIDO, APOIADA EM CONSOLE DE METALON (50X30)MM, EXCLUSIVE RODABANCA/FRONTÃO, TESTEIRA/FAIXA, FURO EM BANCADA, CUBA METÁLICA, VÁLVULA, SIFÃO, TORNEIRA E ENGATE FLEXÍVEL</t>
  </si>
  <si>
    <t xml:space="preserve"> MATED-15101 </t>
  </si>
  <si>
    <t>MASSA PLÁSTICA (COR: BRANCA, CINZA OU PRETA|CATALIZADOR: INCLUSO|RENDIMENTO: 0,59KG/M2)</t>
  </si>
  <si>
    <t xml:space="preserve"> ED-22141 </t>
  </si>
  <si>
    <t>BANCADA EM ARDÓSIA, COR NATURAL, ESP. 3CM, ACABAMENTO POLIDO, EXCLUSIVE RODABANCADA, TESTEIRA E FURO EM BANCADA (FABRICAÇÃO)</t>
  </si>
  <si>
    <t xml:space="preserve"> ED-21596 </t>
  </si>
  <si>
    <t>FIXAÇÃO DE CONSOLE EM METALON (50X30)MM, EM ALVENARIA, PARA APOIO DE BANCADA/PRATELEIRA, INCLUSIVE ARGAMASSA</t>
  </si>
  <si>
    <t xml:space="preserve"> 7.9.2 </t>
  </si>
  <si>
    <t xml:space="preserve"> ED-21880 </t>
  </si>
  <si>
    <t>TESTEIRA PARA BANCADA EM ARDÓSIA, COR NATURAL, ESP. 2CM, ALTURA DE 5CM, INCLUSIVE POLIMENTO DE ESPESSURA E CORTE/COLAGEM EM MEIA ESQUADRIA (FORNECIMENTO/FABRICAÇÃO)</t>
  </si>
  <si>
    <t xml:space="preserve"> 7.9.3 </t>
  </si>
  <si>
    <t xml:space="preserve"> ED-20777 </t>
  </si>
  <si>
    <t>APLICAÇÃO DE MASSA PLÁSTICA EM JUNTA, ESP. 2MM, INCLUSIVE FORNECIMENTO DO MATERIAL</t>
  </si>
  <si>
    <t xml:space="preserve"> ED-21889 </t>
  </si>
  <si>
    <t>RODABANCA/FRONTÃO PARA BANCADA EM ARDÓSIA, COR NATURAL, ESP. 2CM, ALTURA DE 10CM, INCLUSIVE POLIMENTO DE ESPESSURA, EXCLUSIVE REJUNTAMENTO (FORNECIMENTO/FABRICAÇÃO)</t>
  </si>
  <si>
    <t xml:space="preserve"> ED-50377 </t>
  </si>
  <si>
    <t>GRANITEIRO/MARMORISTA COM ENCARGOS COMPLEMENTARES</t>
  </si>
  <si>
    <t xml:space="preserve"> 7.10 </t>
  </si>
  <si>
    <t>Junta de Dilatação</t>
  </si>
  <si>
    <t xml:space="preserve"> 7.10.1 </t>
  </si>
  <si>
    <t>CANTONEIRA EM ALUMÍNIO PARA ACABAMENTO/PROTEÇÃO DE QUINAS, INCLUSIVE FIXAÇÃO</t>
  </si>
  <si>
    <t xml:space="preserve"> MATED-11460 </t>
  </si>
  <si>
    <t>CANTONEIRA EM PERFIL PARA ACABAMENTO DE QUINAS (MATERIAL: ALUMÍNIO|COR: NATURAL|ESPESSURA: 1MM|LARGURA DAS ABAS: 19MM)</t>
  </si>
  <si>
    <t>8,55</t>
  </si>
  <si>
    <t>8,98</t>
  </si>
  <si>
    <t xml:space="preserve"> 7.10.2 </t>
  </si>
  <si>
    <t>APLICAÇÃO DE SELANTE, MASTIQUE ELÁSTICO, EM JUNTA DE DILAÇÃO, DIMENSÃO (20X10)MM, FATOR DE FORMA 1:2, EXCLUSIVE DELIMITADOR DE PROFUNDIDADE</t>
  </si>
  <si>
    <t xml:space="preserve"> MATED-8151 </t>
  </si>
  <si>
    <t>ADESIVO/SELANTE ELÁSTICO MONOCOMPONENTE (APLICAÇÃO: USO GERAL|BASE: POLIURETANO|EMBALAGEM: 310ML|DENSIDADE*: 1,35G/CM3)*VALORES REFERENCIAIS APROXIMADOS</t>
  </si>
  <si>
    <t xml:space="preserve"> 7.10.3 </t>
  </si>
  <si>
    <t xml:space="preserve"> MATED-8144 </t>
  </si>
  <si>
    <t>CHAPA DE POLIESTIRENO EXPANDIDO (MATERIAL: EPS (ISOPOR)|ESPESSURA: 20MM|DIMENSÃO DA CHAPA: (100X50)CM)</t>
  </si>
  <si>
    <t xml:space="preserve"> 7.11 </t>
  </si>
  <si>
    <t>Piso e Calçada</t>
  </si>
  <si>
    <t xml:space="preserve"> 7.11.1 </t>
  </si>
  <si>
    <t xml:space="preserve"> 104162 </t>
  </si>
  <si>
    <t>PISO EM GRANILITE, MARMORITE OU GRANITINA EM AMBIENTES INTERNOS, COM ESPESSURA DE 8 MM, INCLUSO MISTURA EM BETONEIRA, COLOCAÇÃO DAS JUNTAS, APLICAÇÃO DO PISO, 4 POLIMENTOS COM POLITRIZ, ESTUCAMENTO, SELADOR E CERA. AF_06/2022</t>
  </si>
  <si>
    <t>Pisos</t>
  </si>
  <si>
    <t xml:space="preserve"> 88274 </t>
  </si>
  <si>
    <t>MARMORISTA/GRANITEIRO COM ENCARGOS COMPLEMENTARES</t>
  </si>
  <si>
    <t xml:space="preserve"> 95277 </t>
  </si>
  <si>
    <t>POLIDORA DE PISO (POLITRIZ), PESO DE 100KG, DIÂMETRO 450 MM, MOTOR ELÉTRICO, POTÊNCIA 4 HP - CHI DIURNO. AF_05/2023</t>
  </si>
  <si>
    <t xml:space="preserve"> 89225 </t>
  </si>
  <si>
    <t>BETONEIRA CAPACIDADE NOMINAL DE 600 L, CAPACIDADE DE MISTURA 360 L, MOTOR ELÉTRICO TRIFÁSICO POTÊNCIA DE 4 CV, SEM CARREGADOR - CHP DIURNO. AF_05/2023</t>
  </si>
  <si>
    <t xml:space="preserve"> 89226 </t>
  </si>
  <si>
    <t>BETONEIRA CAPACIDADE NOMINAL DE 600 L, CAPACIDADE DE MISTURA 360 L, MOTOR ELÉTRICO TRIFÁSICO POTÊNCIA DE 4 CV, SEM CARREGADOR - CHI DIURNO. AF_05/2023</t>
  </si>
  <si>
    <t xml:space="preserve"> 95276 </t>
  </si>
  <si>
    <t>POLIDORA DE PISO (POLITRIZ), PESO DE 100KG, DIÂMETRO 450 MM, MOTOR ELÉTRICO, POTÊNCIA 4 HP - CHP DIURNO. AF_05/2023</t>
  </si>
  <si>
    <t xml:space="preserve"> 00041967 </t>
  </si>
  <si>
    <t>CERA LIQUIDA INCOLOR MULTIPISO</t>
  </si>
  <si>
    <t xml:space="preserve"> 00044528 </t>
  </si>
  <si>
    <t>CIMENTO PORTLAND ESTRUTURAL BRANCO CPB - 32 OU CPB - 40</t>
  </si>
  <si>
    <t xml:space="preserve"> 00004824 </t>
  </si>
  <si>
    <t>GRANILHA/ GRANA/ PEDRISCO OU AGREGADO EM MARMORE/ GRANITO/ QUARTZO E CALCARIO, PRETO, CINZA, PALHA OU BRANCO</t>
  </si>
  <si>
    <t xml:space="preserve"> 00003671 </t>
  </si>
  <si>
    <t>JUNTA PLASTICA DE DILATACAO PARA PISOS, COR CINZA, 17 X 3 MM (ALTURA X ESPESSURA)</t>
  </si>
  <si>
    <t xml:space="preserve"> 7.11.2 </t>
  </si>
  <si>
    <t>PISO - PISOS</t>
  </si>
  <si>
    <t xml:space="preserve"> 7.11.3 </t>
  </si>
  <si>
    <t xml:space="preserve"> 101741 </t>
  </si>
  <si>
    <t>RODAPÉ EM MARMORITE, ALTURA 10CM. AF_09/2020</t>
  </si>
  <si>
    <t xml:space="preserve"> 7.11.4 </t>
  </si>
  <si>
    <t xml:space="preserve"> ED-9070 </t>
  </si>
  <si>
    <t>NATA DE CIMENTO (PASTA DE CIMENTO PURA), COM PREPARO MECANIZADO</t>
  </si>
  <si>
    <t>Equipamentos</t>
  </si>
  <si>
    <t>Utilização</t>
  </si>
  <si>
    <t>Custo Horário Total</t>
  </si>
  <si>
    <t>Operativa</t>
  </si>
  <si>
    <t>Improdutiva</t>
  </si>
  <si>
    <t xml:space="preserve"> EQED-8483 </t>
  </si>
  <si>
    <t>BETONEIRA  (ALIMENTAÇÃO: ELETRICIDADE|CAPACIDADE NOMINAL: 400L|CAPACIDADE DE MISTURA: 310L|MOTOR ELÉTRICO: TRIFÁSICO|POTÊNCIA: 2CV|CONSUMO: 1,5KWH|CARREGADOR MECÂNICO: NÃO INCLUSO|OPERADOR: NÃO INCLUSO|REFERÊCIA: 36396 OU EQUIVALENTE)</t>
  </si>
  <si>
    <t>Custo horário total de equipamentos</t>
  </si>
  <si>
    <t xml:space="preserve"> MATED-11258 </t>
  </si>
  <si>
    <t>CIMENTO PORTLAND CP II-E-32 (RESISTÊNCIA: 32,00MPA)</t>
  </si>
  <si>
    <t xml:space="preserve"> ED-8501 </t>
  </si>
  <si>
    <t>OPERADOR DE BETONEIRA ESTACIONÁRIA COM ENCARGOS COMPLEMENTARES</t>
  </si>
  <si>
    <t xml:space="preserve"> 8 </t>
  </si>
  <si>
    <t>Paisagismo</t>
  </si>
  <si>
    <t xml:space="preserve"> 8.1 </t>
  </si>
  <si>
    <t xml:space="preserve"> 94275 </t>
  </si>
  <si>
    <t>ASSENTAMENTO DE GUIA (MEIO-FIO) EM TRECHO RETO, CONFECCIONADA EM CONCRETO PRÉ-FABRICADO, DIMENSÕES 100X15X13X20 CM (COMPRIMENTO X BASE INFERIOR X BASE SUPERIOR X ALTURA). AF_01/2024</t>
  </si>
  <si>
    <t>Guias e sarjetas</t>
  </si>
  <si>
    <t xml:space="preserve"> 88629 </t>
  </si>
  <si>
    <t>ARGAMASSA TRAÇO 1:3 (EM VOLUME DE CIMENTO E AREIA MÉDIA ÚMIDA), PREPARO MANUAL. AF_08/2019</t>
  </si>
  <si>
    <t xml:space="preserve"> 00041679 </t>
  </si>
  <si>
    <t>MEIO-FIO OU GUIA DE CONCRETO PRE-MOLDADO, COMP 1 M, *20 X 12/15* CM (H X L1/L2)</t>
  </si>
  <si>
    <t xml:space="preserve"> 00000370 </t>
  </si>
  <si>
    <t>AREIA MEDIA - POSTO JAZIDA/FORNECEDOR (RETIRADO NA JAZIDA, SEM TRANSPORTE)</t>
  </si>
  <si>
    <t xml:space="preserve"> 8.2 </t>
  </si>
  <si>
    <t xml:space="preserve"> 103946 </t>
  </si>
  <si>
    <t>PLANTIO DE GRAMA ESMERALDA OU SÃO CARLOS OU CURITIBANA, EM PLACAS. AF_07/2024</t>
  </si>
  <si>
    <t>Paisagismo - Plantio</t>
  </si>
  <si>
    <t xml:space="preserve"> 88441 </t>
  </si>
  <si>
    <t>JARDINEIRO COM ENCARGOS COMPLEMENTARES</t>
  </si>
  <si>
    <t xml:space="preserve"> 00003322 </t>
  </si>
  <si>
    <t>GRAMA ESMERALDA OU SAO CARLOS OU CURITIBANA, EM PLACAS, SEM PLANTIO</t>
  </si>
  <si>
    <t xml:space="preserve"> 8.3 </t>
  </si>
  <si>
    <t xml:space="preserve"> 98520 </t>
  </si>
  <si>
    <t>APLICAÇÃO DE ADUBO EM SOLO. AF_07/2024</t>
  </si>
  <si>
    <t xml:space="preserve"> 00003123 </t>
  </si>
  <si>
    <t>FERTILIZANTE NPK - 4: 14: 8</t>
  </si>
  <si>
    <t xml:space="preserve"> 00038125 </t>
  </si>
  <si>
    <t>FERTILIZANTE ORGANICO COMPOSTO, CLASSE A</t>
  </si>
  <si>
    <t xml:space="preserve"> 8.4 </t>
  </si>
  <si>
    <t xml:space="preserve"> 98510 </t>
  </si>
  <si>
    <t>PLANTIO DE ÁRVORE ORNAMENTAL COM ALTURA DE MUDA MENOR OU IGUAL A 2,00 M . AF_07/2024</t>
  </si>
  <si>
    <t xml:space="preserve"> 00000358 </t>
  </si>
  <si>
    <t>MUDA DE ARVORE ORNAMENTAL, OITI/AROEIRA SALSA/ANGICO/IPE/JACARANDA OU EQUIVALENTE DA REGIAO, H= *1* M</t>
  </si>
  <si>
    <t xml:space="preserve"> 8.5 </t>
  </si>
  <si>
    <t>BANCO DE JARDIM OU PRAÇA TAMANDUÁ PARA 3 LUGARES EM MADEIRA E PÉ DE FERRO (COMP.150CM / ALTURA ENCOSTO 70CM / ALTURA ASSENTO 40CM / PROFUNDIDADE 58CM) - FORNECIMENTO E INSTALAÇÃO</t>
  </si>
  <si>
    <t xml:space="preserve"> N.03.000.050494 </t>
  </si>
  <si>
    <t>CPOS/CDHU</t>
  </si>
  <si>
    <t>BANCO DE MADEIRA TIPOS CAVALINHO OU TAMANDUÁ, COM RÉGUAS EM MADEIRA ENVERNIZADA DE 1,60M E PÉS EM FERRO FUNDIDO PINTADO</t>
  </si>
  <si>
    <t xml:space="preserve"> 8.6 </t>
  </si>
  <si>
    <t xml:space="preserve"> 98509 </t>
  </si>
  <si>
    <t>PLANTIO DE ARBUSTO OU CERCA VIVA. AF_07/2024</t>
  </si>
  <si>
    <t xml:space="preserve"> 00000365 </t>
  </si>
  <si>
    <t>MUDA DE ARBUSTO FOLHAGEM, SANSAO-DO-CAMPO OU EQUIVALENTE DA REGIAO, H= *50 A 70* CM</t>
  </si>
  <si>
    <t xml:space="preserve"> 8.7 </t>
  </si>
  <si>
    <t>cj</t>
  </si>
  <si>
    <t xml:space="preserve"> MATED-12801 </t>
  </si>
  <si>
    <t>CONJUNTO DE MESA E BANCOS PARA JOGOS (MATERIAL: CONCRETO|DIÂMETRO DA MESA*: 90CM|ALTURA DA MESA*: 87CM|DIÂMETRO DO BANCO*: 30CM|ALTURA DO BANCO*: 52CM|QUANTIDADE DE BANCOS: 4|APLICAÇÃO: PRAÇAS/ÁREAS PÚBLICAS)*VALORES REFERENCIAIS APROXIMADOS</t>
  </si>
  <si>
    <t>760,00</t>
  </si>
  <si>
    <t xml:space="preserve"> ED-48324 </t>
  </si>
  <si>
    <t>TRANSPORTE, LANÇAMENTO E ADENSAMENTO DE CONCRETO EM RADIER, PISO OU ELEMENTO PRÉ MOLDADO, INCLUSIVE ACABAMENTO</t>
  </si>
  <si>
    <t xml:space="preserve"> ED-51107 </t>
  </si>
  <si>
    <t>ESCAVAÇÃO MANUAL DE VALA COM PROFUNDIDADE MENOR OU IGUAL A 1,5M, INCLUSIVE DESCARGA LATERAL</t>
  </si>
  <si>
    <t>10,43</t>
  </si>
  <si>
    <t xml:space="preserve"> ED-48315 </t>
  </si>
  <si>
    <t>CONCRETO NÃO ESTRUTURAL, PREPARADO EM OBRA COM BETONEIRA, CONTROLE "B", COM FCK 15MPA, BRITA Nº (1 E 2), CONSISTÊNCIA PARA VIBRAÇÃO (FABRICAÇÃO)</t>
  </si>
  <si>
    <t xml:space="preserve"> 9 </t>
  </si>
  <si>
    <t>Combate Incêndio</t>
  </si>
  <si>
    <t xml:space="preserve"> 9.1 </t>
  </si>
  <si>
    <t xml:space="preserve"> 96765 </t>
  </si>
  <si>
    <t>ABRIGO PARA HIDRANTE, 90X60X17CM, COM REGISTRO GLOBO ANGULAR 45 GRAUS 2 1/2", ADAPTADOR STORZ 2 1/2", MANGUEIRA DE INCÊNDIO 20M, REDUÇÃO 2 1/2" X 1 1/2" E ESGUICHO EM LATÃO 1 1/2" - FORNECIMENTO E INSTALAÇÃO. AF_10/2020</t>
  </si>
  <si>
    <t>Instalações de Gás e Incêndio em Aço e Ferro Galvanizado</t>
  </si>
  <si>
    <t xml:space="preserve"> 00020971 </t>
  </si>
  <si>
    <t>CHAVE DUPLA PARA CONEXOES TIPO STORZ, ENGATE RAPIDO 1 1/2" X 2 1/2", EM LATAO, PARA INSTALACAO PREDIAL COMBATE A INCENDIO</t>
  </si>
  <si>
    <t xml:space="preserve"> 00021030 </t>
  </si>
  <si>
    <t>MANGUEIRA DE INCENDIO, TIPO 1, DE 1 1/2", COMPRIMENTO = 20 M, TECIDO EM FIO DE POLIESTER E TUBO INTERNO EM BORRACHA SINTETICA, COM UNIOES ENGATE RAPIDO</t>
  </si>
  <si>
    <t xml:space="preserve"> 00010904 </t>
  </si>
  <si>
    <t>REGISTRO OU VALVULA GLOBO ANGULAR EM LATAO, PARA HIDRANTES EM INSTALACAO PREDIAL DE INCENDIO, 45 GRAUS, DIAMETRO DE 2 1/2", COM VOLANTE, CLASSE DE PRESSAO DE ATE 200 PSI</t>
  </si>
  <si>
    <t xml:space="preserve"> 00037554 </t>
  </si>
  <si>
    <t>ESGUICHO JATO REGULAVEL, TIPO ELKHART, ENGATE RAPIDO 1 1/2", PARA COMBATE A INCENDIO</t>
  </si>
  <si>
    <t xml:space="preserve"> 00010900 </t>
  </si>
  <si>
    <t>ADAPTADOR EM LATAO, ENGATE RAPIDO1 1/2" X ROSCA INTERNA 5 FIOS 2 1/2", PARA INSTALACAO PREDIAL DE COMBATE A INCENDIO</t>
  </si>
  <si>
    <t xml:space="preserve"> 00004350 </t>
  </si>
  <si>
    <t>BUCHA DE NYLON, DIAMETRO DO FURO 8 MM, COMPRIMENTO 40 MM, COM PARAFUSO DE ROSCA SOBERBA, CABECA CHATA, FENDA SIMPLES, 4,8 X 50 MM</t>
  </si>
  <si>
    <t xml:space="preserve"> 00020963 </t>
  </si>
  <si>
    <t>CAIXA DE INCENDIO/ABRIGO PARA MANGUEIRA, DE SOBREPOR/EXTERNA, COM 90 X 60 X 17 CM, EM CHAPA DE ACO, PORTA COM VENTILACAO, VISOR COM A INSCRICAO "INCENDIO", SUPORTE/CESTA INTERNA PARA A MANGUEIRA, PINTURA ELETROSTATICA VERMELHA</t>
  </si>
  <si>
    <t xml:space="preserve"> 9.2 </t>
  </si>
  <si>
    <t xml:space="preserve"> 101915 </t>
  </si>
  <si>
    <t>CONJUNTO DE MANGUEIRA PARA COMBATE A INCÊNDIO EM FIBRA DE POLIESTER PURA, COM 1.1/2", REVESTIDA INTERNAMENTE, COMPRIMENTO DE 15M - FORNECIMENTO E INSTALAÇÃO. AF_10/2020</t>
  </si>
  <si>
    <t xml:space="preserve"> 00021029 </t>
  </si>
  <si>
    <t>MANGUEIRA DE INCENDIO, TIPO 1, DE 1 1/2", COMPRIMENTO = 15 M, TECIDO EM FIO DE POLIESTER E TUBO INTERNO EM BORRACHA SINTETICA, COM UNIOES ENGATE RAPIDO</t>
  </si>
  <si>
    <t xml:space="preserve"> 9.3 </t>
  </si>
  <si>
    <t xml:space="preserve"> 92367 </t>
  </si>
  <si>
    <t>TUBO DE AÇO GALVANIZADO COM COSTURA, CLASSE MÉDIA, DN 65 (2 1/2"), CONEXÃO ROSQUEADA, INSTALADO EM REDE DE ALIMENTAÇÃO PARA HIDRANTE - FORNECIMENTO E INSTALAÇÃO. AF_10/2020</t>
  </si>
  <si>
    <t xml:space="preserve"> 00007701 </t>
  </si>
  <si>
    <t>TUBO ACO GALVANIZADO COM COSTURA, CLASSE MEDIA, DN 2.1/2", E = *3,65* MM, PESO *6,51* KG/M (NBR 5580)</t>
  </si>
  <si>
    <t xml:space="preserve"> 9.4 </t>
  </si>
  <si>
    <t xml:space="preserve"> ED-50496 </t>
  </si>
  <si>
    <t>PINTURA ESMALTE BASE SOLVENTE EM TUBO GALVANIZADO, DUAS (2) DEMÃOS, COM APLICAÇÃO MANUAL, INCLUSIVE UMA (1) DEMÃO DE FUNDO ANTICORROSIVO</t>
  </si>
  <si>
    <t>0,01</t>
  </si>
  <si>
    <t xml:space="preserve"> 9.5 </t>
  </si>
  <si>
    <t xml:space="preserve"> 97495 </t>
  </si>
  <si>
    <t>TÊ, EM AÇO, CONEXÃO SOLDADA, DN 65 (2 1/2"), INSTALADO EM REDE DE ALIMENTAÇÃO PARA HIDRANTE - FORNECIMENTO E INSTALAÇÃO. AF_10/2020</t>
  </si>
  <si>
    <t xml:space="preserve"> 00040398 </t>
  </si>
  <si>
    <t>TE 90 GRAUS EM ACO CARBONO, SOLDAVEL, PRESSAO 3.000 LBS, DN 2 1/2"</t>
  </si>
  <si>
    <t xml:space="preserve"> 9.6 </t>
  </si>
  <si>
    <t xml:space="preserve"> 94473 </t>
  </si>
  <si>
    <t>COTOVELO 90 GRAUS, EM FERRO GALVANIZADO, CONEXÃO ROSQUEADA, DN 65 MM (2 1/2"), INSTALADO EM RESERVAÇÃO PREDIAL DE ÁGUA - FORNECIMENTO E INSTALAÇÃO. AF_04/2024</t>
  </si>
  <si>
    <t>Instalações Hidráulicas - Reservação e Bombas de Recalque</t>
  </si>
  <si>
    <t xml:space="preserve"> 00003470 </t>
  </si>
  <si>
    <t>COTOVELO 90 GRAUS DE FERRO GALVANIZADO, COM ROSCA BSP, DE 2 1/2"</t>
  </si>
  <si>
    <t xml:space="preserve"> 00003148 </t>
  </si>
  <si>
    <t>FITA VEDA ROSCA, EM PTFE, ROLO DE 18 MM X 50 M (L X C)</t>
  </si>
  <si>
    <t xml:space="preserve"> 9.7 </t>
  </si>
  <si>
    <t xml:space="preserve"> 92377 </t>
  </si>
  <si>
    <t>NIPLE, EM FERRO GALVANIZADO, DN 65 (2 1/2"), CONEXÃO ROSQUEADA, INSTALADO EM REDE DE ALIMENTAÇÃO PARA HIDRANTE - FORNECIMENTO E INSTALAÇÃO. AF_10/2020</t>
  </si>
  <si>
    <t xml:space="preserve"> 00004208 </t>
  </si>
  <si>
    <t>NIPLE DE FERRO GALVANIZADO, COM ROSCA BSP, DE 2 1/2"</t>
  </si>
  <si>
    <t xml:space="preserve"> 9.8 </t>
  </si>
  <si>
    <t xml:space="preserve"> MATED-4848 </t>
  </si>
  <si>
    <t>CENTRAL DE ALARME (TIPO: ENDEREÇÁVEL|CLASSE: A/B|LAÇOS: 24|DISPOSITIVOS POR LAÇO: 20)</t>
  </si>
  <si>
    <t>827,00</t>
  </si>
  <si>
    <t xml:space="preserve"> ED-50362 </t>
  </si>
  <si>
    <t>AJUDANTE DE ELETRICISTA COM ENCARGOS COMPLEMENTARES</t>
  </si>
  <si>
    <t xml:space="preserve"> ED-50373 </t>
  </si>
  <si>
    <t>ELETRICISTA COM ENCARGOS COMPLEMENTARES</t>
  </si>
  <si>
    <t xml:space="preserve"> 9.9 </t>
  </si>
  <si>
    <t xml:space="preserve"> MATED-12977 </t>
  </si>
  <si>
    <t>SIRENE DE ALTA POTÊNCIA, TIMBRE Ø 150MM, 100DCB - IPRM</t>
  </si>
  <si>
    <t>353,90</t>
  </si>
  <si>
    <t xml:space="preserve"> 9.10 </t>
  </si>
  <si>
    <t>ACIONADOR MANUAL DE ALARME DE INCÊNDIO, INCLUSIVE FORNECIMENTO E INSTALAÇÃO, EXCLUSIVE CABO DE 4 VIAS PARA ALARME</t>
  </si>
  <si>
    <t xml:space="preserve"> MATED-11480 </t>
  </si>
  <si>
    <t>ACIONADOR MANUAL DE ALARME DE INCÊNDIO (ALTURA: 89MM|LARGURA: 93MM|PROFUNDIDADE: 26,5MM|TENSÃO: 17-28 V)</t>
  </si>
  <si>
    <t>50,61</t>
  </si>
  <si>
    <t>7,49</t>
  </si>
  <si>
    <t xml:space="preserve"> 9.11 </t>
  </si>
  <si>
    <t>EXTINTOR DE INCÊNDIO TIPO PÓ QUÍMICO 2 A:20 B:C, CAPACIDADE 6 KG</t>
  </si>
  <si>
    <t xml:space="preserve"> MATED-34310 </t>
  </si>
  <si>
    <t>BUCHA DE NYLON (DIÂMETRO NOMINAL: 8MM|COMPRIMENTO DA BUCHA: 55MM|DIÂMETRO DO PARAFUSO: 4,5-6MM)</t>
  </si>
  <si>
    <t>0,14</t>
  </si>
  <si>
    <t>0,28</t>
  </si>
  <si>
    <t xml:space="preserve"> MATED-4377 </t>
  </si>
  <si>
    <t>PARAFUSO (ROSCA: AUTOATARRAXANTE|CABEÇA: PANELA FENDA|COMPRIMENTO: 50MM|DIÂMETRO: 4,8MM)</t>
  </si>
  <si>
    <t>0,41</t>
  </si>
  <si>
    <t>0,82</t>
  </si>
  <si>
    <t xml:space="preserve"> MATED-28646 </t>
  </si>
  <si>
    <t>SUPORTE PARA EXTINTOR (TIPO: PAREDE|MATERIAL: AÇO GALVANIZADO||CARGA MÁXIMA: EXINTOR COM CARGA DE ATÉ 12KG)</t>
  </si>
  <si>
    <t>4,99</t>
  </si>
  <si>
    <t xml:space="preserve"> MATED-12539 </t>
  </si>
  <si>
    <t>EXTINTOR DE PÓ QUIMICO (CAPACIDADE EXTINTORA: 2-A:20-B:C|AGENTE: FOSFATO MONOAMÔNICO|CARGA: 4KG)</t>
  </si>
  <si>
    <t xml:space="preserve"> ED-50374 </t>
  </si>
  <si>
    <t>BOMBEIRO/ENCANADOR COM ENCARGOS COMPLEMENTARES</t>
  </si>
  <si>
    <t xml:space="preserve"> ED-50363 </t>
  </si>
  <si>
    <t>AJUDANTE DE BOMBEIRO/ENCANADOR COM ENCARGOS COMPLEMENTARES</t>
  </si>
  <si>
    <t xml:space="preserve"> 9.12 </t>
  </si>
  <si>
    <t xml:space="preserve"> 101909 </t>
  </si>
  <si>
    <t>EXTINTOR DE INCÊNDIO PORTÁTIL COM CARGA DE PQS DE 6 KG, CLASSE BC - FORNECIMENTO E INSTALAÇÃO. AF_10/2020_PE</t>
  </si>
  <si>
    <t xml:space="preserve"> 00010892 </t>
  </si>
  <si>
    <t>EXTINTOR DE INCENDIO PORTATIL COM CARGA DE PO QUIMICO SECO (PQS) DE 6 KG, CLASSE BC</t>
  </si>
  <si>
    <t xml:space="preserve"> 9.13 </t>
  </si>
  <si>
    <t xml:space="preserve"> 97599 </t>
  </si>
  <si>
    <t>LUMINÁRIA DE EMERGÊNCIA, COM 30 LÂMPADAS LED DE 2 W, SEM REATOR - FORNECIMENTO E INSTALAÇÃO. AF_09/2024</t>
  </si>
  <si>
    <t>Iluminação Predial e Monitoramento</t>
  </si>
  <si>
    <t xml:space="preserve"> 88247 </t>
  </si>
  <si>
    <t>AUXILIAR DE ELETRICISTA COM ENCARGOS COMPLEMENTARES</t>
  </si>
  <si>
    <t xml:space="preserve"> 88264 </t>
  </si>
  <si>
    <t xml:space="preserve"> 00038774 </t>
  </si>
  <si>
    <t>LUMINARIA DE EMERGENCIA 30 LEDS, POTENCIA 2 W, BATERIA DE LITIO, AUTONOMIA DE 6 HORAS</t>
  </si>
  <si>
    <t xml:space="preserve"> 9.14 </t>
  </si>
  <si>
    <t>PLACA FOTOLUMINESCENTE PARA SINALIZAÇÃO DE EMERGÊNCIA, TIPO "S2", DIMENSÃO (380X190)MM, INCLUSIVE FIXAÇÃO</t>
  </si>
  <si>
    <t xml:space="preserve"> MATED-31382 </t>
  </si>
  <si>
    <t>PLACA DE SINALIZAÇÃO DE EMERGÊNCIA (TIPO: ORIENTAÇÃO E SALVAMENTO["S"]|FORMATO: RETANGULAR|MATERIAL: PVC|ESPESSURA: 1MM)*VALORES REFERENCIAIS APROXIMADOS</t>
  </si>
  <si>
    <t xml:space="preserve"> ED-31485 </t>
  </si>
  <si>
    <t>SERVIÇO DE INSTALAÇÃO DE PLACA FOTOLUMINESCENTE PARA SINALIZAÇÃO DE EMERGÊNCIA</t>
  </si>
  <si>
    <t xml:space="preserve"> 9.15 </t>
  </si>
  <si>
    <t xml:space="preserve"> MATED-11485 </t>
  </si>
  <si>
    <t>REGISTRO TIPO GLOBO ANGULAR (APLICAÇÃO: HIDRANTES|DIÂMETRO: 2.1/2" [63 MM]|ÂNGULO: 45°|MATERIAL: BRONZE|ACABAMENTO: EM LATÃO COM VOLANTE|EXTREMIDADE: ROSCADA)</t>
  </si>
  <si>
    <t xml:space="preserve"> MATED-11624 </t>
  </si>
  <si>
    <t>FITA VEDA ROSCA (LARGURA: 12MM|APLICAÇÃO: VEDAÇÃO PARA TUBOS E CONEXÕES ROSCÁVEIS)</t>
  </si>
  <si>
    <t>0,12</t>
  </si>
  <si>
    <t>0,17</t>
  </si>
  <si>
    <t xml:space="preserve"> MATED-11251 </t>
  </si>
  <si>
    <t>PEDRA BRITADA POSTO OBRA (NÚMERO: 2|GRANULOMETRIA: 19-38MM)</t>
  </si>
  <si>
    <t xml:space="preserve"> MATED-11315 </t>
  </si>
  <si>
    <t>TIJOLO CERÂMICO MACIÇO (TIPO: COMUM|COMPRIMENTO: 200MM*|LARGURA: 100MM*|ALTURA: 50MM*)*VALORES REFERENCIAIS APROXIMADOS</t>
  </si>
  <si>
    <t>1,10</t>
  </si>
  <si>
    <t>99,00</t>
  </si>
  <si>
    <t xml:space="preserve"> MATED-11248 </t>
  </si>
  <si>
    <t>AREIA LAVADA POSTO OBRA (TIPO: MÉDIA)</t>
  </si>
  <si>
    <t xml:space="preserve"> MATED-11256 </t>
  </si>
  <si>
    <t>CAL HIDRATADA (TIPO: CH-III)</t>
  </si>
  <si>
    <t>1,13</t>
  </si>
  <si>
    <t>5,55</t>
  </si>
  <si>
    <t xml:space="preserve"> MATED-12071 </t>
  </si>
  <si>
    <t>ADAPTADOR STORZ (TIPO: ENGATE RÁPIDO|MATERIAL: LATÃO|DIÂMETRO ENGATE RÁPIDO: 2.1/2"|DIÂMETRO INTERNO: 2.1/2"|QUANTIDADE DE FIOS: 5|APLICAÇÃO: INSTALAÇÃO PREDIAL PARA COMBATE A INCÊNDIO)</t>
  </si>
  <si>
    <t xml:space="preserve"> MATED-11486 </t>
  </si>
  <si>
    <t>TAMPÃO CEGO COM CORRENTE PARA HIDRANTE EM LATÃO (DIÂMETRO DA SEÇÃO: 2.1/2")</t>
  </si>
  <si>
    <t xml:space="preserve"> MATED-12540 </t>
  </si>
  <si>
    <t>TAMPA PARA HIDRANTE (TIPO: RECALQUE|MATERIAL: FERRO FUNDIDO|COMPRIMENTO: 60CM|LARGURA: 40CM|CAIXILHO: INCLUSO)</t>
  </si>
  <si>
    <t xml:space="preserve"> 9.16 </t>
  </si>
  <si>
    <t xml:space="preserve"> ED-50948 </t>
  </si>
  <si>
    <t xml:space="preserve"> ED-22211 </t>
  </si>
  <si>
    <t>ESCADA MARINHEIRO COM GAIOLA DE PROTEÇÃO, EM BARRA CHATA (1.1/2"X1/4") E BARRA CHATA (3/4"X1/4") , DEGRAU COM DIÂMETRO DE 1/2" E CHUMBADORES EM AÇO, TIPO ANDORINHA (FORNECIMENTO/FABRICAÇÃO)</t>
  </si>
  <si>
    <t xml:space="preserve"> ED-22417 </t>
  </si>
  <si>
    <t>PINTURA ESMALTE BASE SOLVENTE EM BARRAS CHATAS, COM LARGURA MENORES QUE 2" (50,80MM), COM DUAS (2) DEMÃOS, INCLUSIVE PREPARAÇÃO DA SUPERFÍCIE COM LIXAMENTO</t>
  </si>
  <si>
    <t>2,74</t>
  </si>
  <si>
    <t xml:space="preserve"> ED-48302 </t>
  </si>
  <si>
    <t>ARGAMASSA, TRAÇO 1:3 (CIMENTO E AREIA), COM PREPARO MECANIZADO</t>
  </si>
  <si>
    <t xml:space="preserve"> 9.17 </t>
  </si>
  <si>
    <t xml:space="preserve"> MATED-12451 </t>
  </si>
  <si>
    <t>CADEADO SIMPLES EM LATAO MACIÇO (LARGURA: 50MM|COR: DOURADO|HASTE: AÇO CEMENTADO|Nº CHAVES: 2)</t>
  </si>
  <si>
    <t xml:space="preserve"> ED-31432 </t>
  </si>
  <si>
    <t>ALÇAPÃO (80X80)CM COM QUADRO DE CANTONEIRA METÁLICA 1"X1/8", TAMPA EM CANTONEIRA 7/8"X1/8" E CHAPA METÁLICA Nº18 VINCADA, INCLUSIVE FERROLHO, PORTA CADEADO E MARCO, EXCLUSIVE PINTURA (FORNECIMENTO/FABRICAÇÃO)</t>
  </si>
  <si>
    <t xml:space="preserve"> 9.18 </t>
  </si>
  <si>
    <t xml:space="preserve"> 102118 </t>
  </si>
  <si>
    <t>BOMBA CENTRÍFUGA, TRIFÁSICA, 3 CV OU 2,96 HP, HM 34 A 40 M, Q 8,6 A 14,8 M3/H - FORNECIMENTO E INSTALAÇÃO. AF_12/2020</t>
  </si>
  <si>
    <t>Bombas Hidráulicas - Centrífugas, Horizontais e Submersíveis</t>
  </si>
  <si>
    <t xml:space="preserve"> 00039996 </t>
  </si>
  <si>
    <t>VERGALHAO ZINCADO ROSCA TOTAL, 1/4" (6,3 MM)</t>
  </si>
  <si>
    <t xml:space="preserve"> 00000736 </t>
  </si>
  <si>
    <t>BOMBA CENTRIFUGA MOTOR ELETRICO TRIFASICO 2,96HP, DIAMETRO DE SUCCAO X ELEVACAO 1 1/2" X 1 1/4", DIAMETRO DO ROTOR 148 MM, HM/Q: 34 M / 14,80 M3/H A 40 M / 8,60 M3/H</t>
  </si>
  <si>
    <t>Equipamento para Aquisição Permanente</t>
  </si>
  <si>
    <t xml:space="preserve"> 00039997 </t>
  </si>
  <si>
    <t>PORCA ZINCADA, SEXTAVADA, DIAMETRO 1/4"</t>
  </si>
  <si>
    <t xml:space="preserve"> 00011267 </t>
  </si>
  <si>
    <t>ARRUELA LISA, REDONDA, DE LATAO POLIDO, DIAMETRO NOMINAL 5/8", DIAMETRO EXTERNO = 34 MM, DIAMETRO DO FURO = 17 MM, ESPESSURA = *2,5* MM</t>
  </si>
  <si>
    <t xml:space="preserve"> 9.19 </t>
  </si>
  <si>
    <t xml:space="preserve"> SUDECAP - 07/2025 - 10.90.77 (SINAPIZADA) </t>
  </si>
  <si>
    <t xml:space="preserve"> 74.09.51 </t>
  </si>
  <si>
    <t>SUDECAP</t>
  </si>
  <si>
    <t>QUADRO DE FORÇA PARA MOTOR 3CV 220V TRIFÁSICO</t>
  </si>
  <si>
    <t xml:space="preserve"> 10 </t>
  </si>
  <si>
    <t>Instalações Hidrossanitárias</t>
  </si>
  <si>
    <t xml:space="preserve"> 10.1 </t>
  </si>
  <si>
    <t>Água Fria e Esgoto</t>
  </si>
  <si>
    <t xml:space="preserve"> 10.1.1 </t>
  </si>
  <si>
    <t>LIPR - LIGAÇÕES PREDIAIS ÁGUA/ESGOTO/ENERGIA/TELEFONE</t>
  </si>
  <si>
    <t xml:space="preserve"> 90777 </t>
  </si>
  <si>
    <t xml:space="preserve"> 10.1.2 </t>
  </si>
  <si>
    <t xml:space="preserve"> 86935 </t>
  </si>
  <si>
    <t>CUBA DE EMBUTIR DE AÇO INOXIDÁVEL MÉDIA, INCLUSO VÁLVULA TIPO AMERICANA EM METAL CROMADO E SIFÃO FLEXÍVEL EM PVC - FORNECIMENTO E INSTALAÇÃO. AF_01/2020</t>
  </si>
  <si>
    <t>Louças e Metais</t>
  </si>
  <si>
    <t xml:space="preserve"> 86900 </t>
  </si>
  <si>
    <t xml:space="preserve"> 86883 </t>
  </si>
  <si>
    <t xml:space="preserve"> 86878 </t>
  </si>
  <si>
    <t xml:space="preserve"> 10.1.3 </t>
  </si>
  <si>
    <t xml:space="preserve"> 86915 </t>
  </si>
  <si>
    <t>TORNEIRA CROMADA DE MESA, 1/2" OU 3/4", PARA LAVATÓRIO, PADRÃO MÉDIO - FORNECIMENTO E INSTALAÇÃO. AF_01/2020</t>
  </si>
  <si>
    <t xml:space="preserve"> 00003146 </t>
  </si>
  <si>
    <t>FITA VEDA ROSCA, EM PTFE, ROLO DE 18 MM X 10 M (L X C)</t>
  </si>
  <si>
    <t xml:space="preserve"> 00036791 </t>
  </si>
  <si>
    <t>TORNEIRA METALICA CROMADA DE MESA PARA LAVATORIO, BICA ALTA, COM AREJADOR</t>
  </si>
  <si>
    <t xml:space="preserve"> 10.1.4 </t>
  </si>
  <si>
    <t xml:space="preserve"> ORSE 10041 (SINAPIZADA) </t>
  </si>
  <si>
    <t>Chuveiro e lava-olhos de emergência e bacia em aço inox, da marca Adamo, ref. 01486 ou similar</t>
  </si>
  <si>
    <t>INHI - INSTALAÇÕES HIDROS SANITÁRIAS</t>
  </si>
  <si>
    <t xml:space="preserve"> 981 </t>
  </si>
  <si>
    <t>Fita veda rosca 18mm</t>
  </si>
  <si>
    <t xml:space="preserve"> 10504 </t>
  </si>
  <si>
    <t>Chuveiro e lava-olhos de emergência e bacia em aço inox, da marca Adamo, ref.01486 ou similar</t>
  </si>
  <si>
    <t xml:space="preserve"> 10.1.5 </t>
  </si>
  <si>
    <t xml:space="preserve"> 11731 Adaptada 02 </t>
  </si>
  <si>
    <t>ACABAMENTO DE METAL CROMADO PARA REGISTRO, DE PAREDE, 1/2" OU 3/4". FORNECIMENTO E INSTALAÇÃO</t>
  </si>
  <si>
    <t xml:space="preserve"> 00036801 </t>
  </si>
  <si>
    <t>ACABAMENTO DE METAL CROMADO PARA REGISTRO PEQUENO, DE PAREDE, 1/2" OU 3/4"</t>
  </si>
  <si>
    <t xml:space="preserve"> 10.1.6 </t>
  </si>
  <si>
    <t xml:space="preserve"> 103001 </t>
  </si>
  <si>
    <t>GRELHA DE FERRO FUNDIDO SIMPLES COM REQUADRO, 150 X 1000 MM, ASSENTADA COM ARGAMASSA 1 : 3 CIMENTO: AREIA - FORNECIMENTO E INSTALAÇÃO. AF_05/2025</t>
  </si>
  <si>
    <t>Canaletas, Grelhas e Caixas com Grelha para Drenagem</t>
  </si>
  <si>
    <t xml:space="preserve"> 00011235 </t>
  </si>
  <si>
    <t>GRELHA FOFO SIMPLES COM REQUADRO, CARGA MAXIMA 1,5 T, 150 X 1000 MM, E= *15* MM</t>
  </si>
  <si>
    <t xml:space="preserve"> 10.1.7 </t>
  </si>
  <si>
    <t xml:space="preserve"> 101817 </t>
  </si>
  <si>
    <t>RECOMPOSIÇÃO DE PAVIMENTO EM PARALELEPÍPEDOS, REJUNTAMENTO COM PÓ DE PEDRA, COM REAPROVEITAMENTO DOS PARALELEPÍPEDOS, PARA O FECHAMENTO DE VALAS - INCLUSO RETIRADA E COLOCAÇÃO DO MATERIAL. AF_12/2020</t>
  </si>
  <si>
    <t>Recomposição de Pavimentos</t>
  </si>
  <si>
    <t xml:space="preserve"> 91277 </t>
  </si>
  <si>
    <t>PLACA VIBRATÓRIA REVERSÍVEL COM MOTOR 4 TEMPOS A GASOLINA, FORÇA CENTRÍFUGA DE 25 KN (2500 KGF), POTÊNCIA 5,5 CV - CHP DIURNO. AF_08/2015</t>
  </si>
  <si>
    <t xml:space="preserve"> 91278 </t>
  </si>
  <si>
    <t>PLACA VIBRATÓRIA REVERSÍVEL COM MOTOR 4 TEMPOS A GASOLINA, FORÇA CENTRÍFUGA DE 25 KN (2500 KGF), POTÊNCIA 5,5 CV - CHI DIURNO. AF_08/2015</t>
  </si>
  <si>
    <t xml:space="preserve"> 00000367 </t>
  </si>
  <si>
    <t>AREIA GROSSA - POSTO JAZIDA/FORNECEDOR (RETIRADO NA JAZIDA, SEM TRANSPORTE)</t>
  </si>
  <si>
    <t xml:space="preserve"> 00004741 </t>
  </si>
  <si>
    <t>PO DE PEDRA (POSTO PEDREIRA/FORNECEDOR, SEM FRETE)</t>
  </si>
  <si>
    <t xml:space="preserve"> 10.1.8 </t>
  </si>
  <si>
    <t xml:space="preserve"> 86916 </t>
  </si>
  <si>
    <t>TORNEIRA PLÁSTICA 3/4" PARA TANQUE - FORNECIMENTO E INSTALAÇÃO. AF_01/2020</t>
  </si>
  <si>
    <t xml:space="preserve"> 00011831 </t>
  </si>
  <si>
    <t>TORNEIRA PLASTICA PARA TANQUE 1/2" OU 3/4" COM BICO PARA MANGUEIRA</t>
  </si>
  <si>
    <t xml:space="preserve"> 10.1.9 </t>
  </si>
  <si>
    <t xml:space="preserve"> 11731 Adaptada </t>
  </si>
  <si>
    <t>ASTU - ASSENTAMENTO DE TUBOS E PECAS</t>
  </si>
  <si>
    <t xml:space="preserve"> 00011731 </t>
  </si>
  <si>
    <t>GRELHA FIXA, EM PVC BRANCA, QUADRADA, 150 X 150 MM, PARA RALOS E CAIXAS</t>
  </si>
  <si>
    <t xml:space="preserve"> 10.2 </t>
  </si>
  <si>
    <t>Banheiro e Louças</t>
  </si>
  <si>
    <t xml:space="preserve"> 10.2.1 </t>
  </si>
  <si>
    <t xml:space="preserve"> 95470 </t>
  </si>
  <si>
    <t>VASO SANITARIO SIFONADO CONVENCIONAL COM LOUÇA BRANCA, INCLUSO CONJUNTO DE LIGAÇÃO PARA BACIA SANITÁRIA AJUSTÁVEL - FORNECIMENTO E INSTALAÇÃO. AF_01/2020</t>
  </si>
  <si>
    <t xml:space="preserve"> 95469 </t>
  </si>
  <si>
    <t xml:space="preserve"> 00006142 </t>
  </si>
  <si>
    <t>CONJUNTO DE LIGACAO AJUSTAVEL, PARA VASO / BACIA SANITARIA, EM PLASTICO BRANCO, COM TUBO, CANOPLA E ESPUDE</t>
  </si>
  <si>
    <t xml:space="preserve"> 10.2.2 </t>
  </si>
  <si>
    <t xml:space="preserve"> 95472 </t>
  </si>
  <si>
    <t xml:space="preserve"> 95471 </t>
  </si>
  <si>
    <t xml:space="preserve"> 10.2.3 </t>
  </si>
  <si>
    <t xml:space="preserve"> 99635 </t>
  </si>
  <si>
    <t>VÁLVULA DE DESCARGA METÁLICA, BASE 1 1/2", ACABAMENTO METALICO CROMADO - FORNECIMENTO E INSTALAÇÃO. AF_08/2021</t>
  </si>
  <si>
    <t>Válvulas e Registros para Sistemas Prediais</t>
  </si>
  <si>
    <t xml:space="preserve"> 00010228 </t>
  </si>
  <si>
    <t>VALVULA DE DESCARGA METALICA, BASE 1 1/2" E ACABAMENTO METALICO CROMADO</t>
  </si>
  <si>
    <t xml:space="preserve"> 10.2.4 </t>
  </si>
  <si>
    <t xml:space="preserve"> 86937 </t>
  </si>
  <si>
    <t>CUBA DE EMBUTIR OVAL EM LOUÇA BRANCA, 35 X 50CM OU EQUIVALENTE, INCLUSO VÁLVULA EM METAL CROMADO E SIFÃO FLEXÍVEL EM PVC - FORNECIMENTO E INSTALAÇÃO. AF_01/2020</t>
  </si>
  <si>
    <t xml:space="preserve"> 86901 </t>
  </si>
  <si>
    <t xml:space="preserve"> 86877 </t>
  </si>
  <si>
    <t xml:space="preserve"> 10.2.5 </t>
  </si>
  <si>
    <t xml:space="preserve"> 10.2.6 </t>
  </si>
  <si>
    <t xml:space="preserve"> 102148 </t>
  </si>
  <si>
    <t>Vidros e Espelhos</t>
  </si>
  <si>
    <t xml:space="preserve"> 00011186 </t>
  </si>
  <si>
    <t>ESPELHO CRISTAL E = 4 MM</t>
  </si>
  <si>
    <t xml:space="preserve"> 00004375 </t>
  </si>
  <si>
    <t>BUCHA DE NYLON SEM ABA S6</t>
  </si>
  <si>
    <t xml:space="preserve"> 00044121 </t>
  </si>
  <si>
    <t>BOTAO ROSCA INTERNA CABECA CHATA MACICA, FORMATO REDONDO, METAL, 19 MM, INCLUSO ARRUELA E PARAFUSO</t>
  </si>
  <si>
    <t xml:space="preserve"> 10.2.7 </t>
  </si>
  <si>
    <t xml:space="preserve"> 100849 </t>
  </si>
  <si>
    <t>ASSENTO SANITÁRIO CONVENCIONAL - FORNECIMENTO E INSTALACAO. AF_01/2020</t>
  </si>
  <si>
    <t xml:space="preserve"> 00000377 </t>
  </si>
  <si>
    <t>ASSENTO SANITARIO DE PLASTICO, TIPO CONVENCIONAL</t>
  </si>
  <si>
    <t xml:space="preserve"> 10.2.8 </t>
  </si>
  <si>
    <t xml:space="preserve"> 10.2.9 </t>
  </si>
  <si>
    <t xml:space="preserve"> 10.2.10 </t>
  </si>
  <si>
    <t xml:space="preserve"> 10.2.11 </t>
  </si>
  <si>
    <t>BARRA DE APOIO EM AÇO INOX POLIDO RETA, DIÂMETRO DE 1.1/4", PARA ACESSIBILIDADE (PMR/PCR), COMPRIMENTO 100CM, INSTALADO EM PAREDE, INCLUSIVE ACESSÓRIOS PARA FIXAÇÃO</t>
  </si>
  <si>
    <t xml:space="preserve"> MATED-12061 </t>
  </si>
  <si>
    <t>BARRA DE APOIO (MATERIAL: AÇO INOX AISI 304|ACABAMENTO: POLIDO|MODELO: RETA|DIÂMETRO TUBO: 1.1/4" [31,75MM]|COMPRIMENTO: 100CM|INSTALAÇÃO: PAREDE|ACESSÓRIOS: INCLUSO CANOPLAS, PARAFUSOS E BUCHAS)</t>
  </si>
  <si>
    <t>0,84</t>
  </si>
  <si>
    <t>2,46</t>
  </si>
  <si>
    <t xml:space="preserve"> 10.2.12 </t>
  </si>
  <si>
    <t>BARRA DE APOIO EM AÇO INOX POLIDO RETA, DIÂMETRO DE 1.1/4", PARA ACESSIBILIDADE (PMR/PCR), COMPRIMENTO 90CM, INSTALADO EM PAREDE, INCLUSIVE ACESSÓRIOS PARA FIXAÇÃO</t>
  </si>
  <si>
    <t xml:space="preserve"> MATED-12064 </t>
  </si>
  <si>
    <t>BARRA DE APOIO (MATERIAL: AÇO INOX AISI 304|ACABAMENTO: POLIDO|MODELO: RETA|DIÂMETRO TUBO: 1.1/4" [31,75MM]|COMPRIMENTO: 90CM|INSTALAÇÃO: PAREDE|ACESSÓRIOS: INCLUSO CANOPLAS, PARAFUSOS E BUCHAS)</t>
  </si>
  <si>
    <t xml:space="preserve"> 10.2.13 </t>
  </si>
  <si>
    <t>DISTRIBUIDOR/DISPENSER PARA ÁLCOOL EM GEL OU SABONETE LÍQUIDO, EM PLÁSTICO, CAPACIDADE RESERVATÓRIO 800ML, INCLUSIVE ACESSÓRIOS PARA FIXAÇÃO</t>
  </si>
  <si>
    <t xml:space="preserve"> MATED-12313 </t>
  </si>
  <si>
    <t>DISTRIBUIDOR/DISPENSER (MATERIAL: PLÁSTICO|COR: BRANCA|CAPACIDADE RESERVATÓRIO: 800ML|DIMENSÃO*: (26X11)CM|PROFUNDIDADE*: 11CM|ACESSÓRIOS: INCLUSO|APLICAÇÃO: ÁLCOOL EM GEL OU SABONETE LÍQUIDO)* VALORES REFERENCIAIS APROXIMADOS</t>
  </si>
  <si>
    <t xml:space="preserve"> 10.2.14 </t>
  </si>
  <si>
    <t xml:space="preserve"> MATED-12043 </t>
  </si>
  <si>
    <t>PAPELEIRA PARA PAPEL HIGIÊNICO (MATERIAL: PLÁSTICO|CAPACIDADE DO ROLO: 300-500[M]|ACESSÓRIOS: INCLUSO)</t>
  </si>
  <si>
    <t xml:space="preserve"> 10.2.15 </t>
  </si>
  <si>
    <t xml:space="preserve"> 10.2.16 </t>
  </si>
  <si>
    <t>DUCHA HIGIÊNICA COM REGISTRO PARA CONTROLE DE FLUXO DE ÁGUA, DIÂMETRO DE 1/2" (20MM), INCLUSIVE ACESSÓRIOS</t>
  </si>
  <si>
    <t>0,08</t>
  </si>
  <si>
    <t xml:space="preserve"> MATED-12564 </t>
  </si>
  <si>
    <t>DUCHA HIGIÊNICA (REGISTRO PARA CONTROLE DE FLUXO DE ÁGUA: INCLUSO|MATERIAL DA DUCHA: METAL|MATERIAL DA MANGUEIRA: METAL|COR: CROMADA|DIÂMETRO NOMINAL: 1/2" [20MM]|COMPRIMENTO: 120CM)</t>
  </si>
  <si>
    <t>142,30</t>
  </si>
  <si>
    <t>4,28</t>
  </si>
  <si>
    <t xml:space="preserve"> 10.2.17 </t>
  </si>
  <si>
    <t xml:space="preserve"> ED-50717 </t>
  </si>
  <si>
    <t xml:space="preserve"> MATED-11415 </t>
  </si>
  <si>
    <t>AZULEJO ESMALTADO LISO (COMPRIMENTO: 20CM|LARGURA: 20CM)</t>
  </si>
  <si>
    <t xml:space="preserve"> MATED-12351 </t>
  </si>
  <si>
    <t>ARGAMASSA COLANTE (TIPO: AC-I|UTILIZAÇÃO: AMBIENTES INTERNOS)</t>
  </si>
  <si>
    <t>0,75</t>
  </si>
  <si>
    <t xml:space="preserve"> ED-50369 </t>
  </si>
  <si>
    <t>AZULEJISTA COM ENCARGOS COMPLEMENTARES</t>
  </si>
  <si>
    <t xml:space="preserve"> 11 </t>
  </si>
  <si>
    <t>Instalações Elétricas / SPDA / Cabeamento Estruturado</t>
  </si>
  <si>
    <t xml:space="preserve"> 11.1 </t>
  </si>
  <si>
    <t>Instalações Elétricas</t>
  </si>
  <si>
    <t xml:space="preserve"> 11.1.1 </t>
  </si>
  <si>
    <t>Alimentadores</t>
  </si>
  <si>
    <t xml:space="preserve"> 11.1.1.1 </t>
  </si>
  <si>
    <t>CAIXA DE INSPEÇÃO EM CONCRETO, TIPO "ZC" PASSEIO, PADRÃO CEMIG, DIMENSÃO (77X67)CM, ALTURA 90CM, COM TAMPA E ARO ARTICULADO EM FERRO FUNDIDO, INCLUSIVE ESCAVAÇÃO, APILOAMENTO, LASTRO DE BRITA, REATERRO E TRANSPORTE COM RETIRADA DO MATERIAL ESCAVADO (EM CAÇAMBA)</t>
  </si>
  <si>
    <t xml:space="preserve"> MATED-13059 </t>
  </si>
  <si>
    <t>TAMPÃO E ARO ARTICULADOS (APLICAÇÃO:CAIXA PADRÃO CEMIG|TIPO: ZC|INSTALAÇÃO: PASSEIO|MATERIAL: FERRO FUNDIDO|COMPRIMENTO*: 951MM|LARGURA*: 846MM)*VALORES REFERENCIAIS APROXIMADOS</t>
  </si>
  <si>
    <t xml:space="preserve"> ED-20722 </t>
  </si>
  <si>
    <t>CAIXA DE INSPEÇÃO EM CONCRETO, TIPO "ZC", PADRÃO CEMIG, COMPRIMENTO 77CM, LARGURA 67CM, ALTURA 90CM, ESPESSURA 8CM EM CONCRETO ESTRUTURAL, PREPARADO EM OBRA COM BETONEIRA, COM FCK 20MPA, INCLUSIVE  ARMAÇÃO EM AÇO CA 50/60 (FABRICAÇÃO)</t>
  </si>
  <si>
    <t xml:space="preserve"> ED-51093 </t>
  </si>
  <si>
    <t>APILOAMENTO MANUAL EM FUNDO DE VALA COM SOQUETE, EXCLUSIVE ESCAVAÇÃO</t>
  </si>
  <si>
    <t xml:space="preserve"> ED-51133 </t>
  </si>
  <si>
    <t>TRANSPORTE DE MATERIAL DE QUALQUER NATUREZA COM CARRINHO DE MÃO, COM DISTÂNCIAS MENORES OU IGUAIS A 50M, INCLUSIVE CARGA/DESCARGA</t>
  </si>
  <si>
    <t xml:space="preserve"> ED-51125 </t>
  </si>
  <si>
    <t>TRANSPORTE DE MATERIAL DEMOLIDO EM CAÇAMBA, EXCLUSIVE CARGA MANUAL OU MECÂNICA</t>
  </si>
  <si>
    <t>28,62</t>
  </si>
  <si>
    <t xml:space="preserve"> ED-49813 </t>
  </si>
  <si>
    <t>LASTRO DE BRITA COM PEDRA BRITADA NÚMERO 2 E 3, INCLUSIVE ADENSAMENTO E APILOAMENTO MANUAL</t>
  </si>
  <si>
    <t xml:space="preserve"> ED-7556 </t>
  </si>
  <si>
    <t>CARGA E DESCARGA MECÂNICA EM CAMINHÃO, TRAÇÃO 6X2, TIPO TRUCADO, PESO BRUTO TOTAL (PBT) DE 23.000KG, COM GUINDASTE ARTICULADO, MOMENTO DE CARGA MÁXIMO DE 20TXM, E CARROCERIA DE CARGA SECA, COM CAPACIDADE DE 14T, INCLUSIVE MANOBRA, EXCLUSIVE TRANSPORTE</t>
  </si>
  <si>
    <t>t</t>
  </si>
  <si>
    <t xml:space="preserve"> 11.1.1.2 </t>
  </si>
  <si>
    <t>DUTO CORRUGADO EM POLIETILENO DE ALTA DENSIDADE (PEAD), DIÂMETRO DE 125MM (5"), EXCLUSIVE ENVELOPAMENTO</t>
  </si>
  <si>
    <t xml:space="preserve"> MATED-11959 </t>
  </si>
  <si>
    <t>60,00</t>
  </si>
  <si>
    <t xml:space="preserve"> 11.1.1.3 </t>
  </si>
  <si>
    <t>ELETRODUTO DE AÇO GALVANIZADO LEVE, DIÂMETRO DE 25MM (1"), INCLUSIVE ACESSÓRIOS PARA FIXAÇÃO E CONEXÕES</t>
  </si>
  <si>
    <t xml:space="preserve"> MATED-12288 </t>
  </si>
  <si>
    <t>ELETRODUTO RÍGIDO (MATERIAL: AÇO|TRATAMENTO: GALVANIZADO ELETROLÍTICO|SÉRIE: LEVE|DIÂMETRO: 1"[25MM]|ESPESSURA*: 0,5-0,6MM|MASSA LINEAR*: 0,48KG/M)*VALORES REFERENCIAIS APROXIMADOS</t>
  </si>
  <si>
    <t xml:space="preserve"> 11.1.1.4 </t>
  </si>
  <si>
    <t>ELETRODUTO DE AÇO GALVANIZADO MÉDIO, DIÂMETRO DE 65MM (2.1/2"), INCLUSIVE ACESSÓRIOS PARA FIXAÇÃO E CONEXÕES</t>
  </si>
  <si>
    <t xml:space="preserve"> MATED-12202 </t>
  </si>
  <si>
    <t>ELETRODUTO RÍGIDO (MATERIAL: AÇO|TRATAMENTO: GALVANIZADO ELETROLÍTICO|SÉRIE: MÉDIO|DIÂMETRO: 2.1/2"[65MM]|ESPESSURA*: 0,8-0,9MM|MASSA LINEAR*: 2,29KG/M)*VALORES REFERENCIAIS APROXIMADOS</t>
  </si>
  <si>
    <t xml:space="preserve"> 11.1.1.5 </t>
  </si>
  <si>
    <t>ELETRODUTO DE AÇO GALVANIZADO MÉDIO, DIÂMETRO DE 80MM (3"), INCLUSIVE ACESSÓRIOS PARA FIXAÇÃO E CONEXÕES</t>
  </si>
  <si>
    <t xml:space="preserve"> MATED-12203 </t>
  </si>
  <si>
    <t>ELETRODUTO RÍGIDO (MATERIAL: AÇO|TRATAMENTO: GALVANIZADO ELETROLÍTICO|SÉRIE: MÉDIO|DIÂMETRO: 3"[80MM]|ESPESSURA*: 1,2-1,25MM|MASSA LINEAR*: 2,7KG/M)*VALORES REFERENCIAIS APROXIMADOS</t>
  </si>
  <si>
    <t xml:space="preserve"> 11.1.1.6 </t>
  </si>
  <si>
    <t xml:space="preserve"> 91931 </t>
  </si>
  <si>
    <t>CABO DE COBRE FLEXÍVEL ISOLADO, 6 MM², ANTI-CHAMA 0,6/1,0 KV, PARA CIRCUITOS TERMINAIS - FORNECIMENTO E INSTALAÇÃO. AF_03/2023</t>
  </si>
  <si>
    <t xml:space="preserve"> 00021127 </t>
  </si>
  <si>
    <t>FITA ISOLANTE ADESIVA ANTICHAMA, USO ATE 750 V, EM ROLO DE 19 MM X 5 M</t>
  </si>
  <si>
    <t xml:space="preserve"> 00000994 </t>
  </si>
  <si>
    <t>CABO DE COBRE, FLEXIVEL, CLASSE 4 OU 5, ISOLACAO EM PVC/A, ANTICHAMA BWF-B, COBERTURA PVC-ST1, ANTICHAMA BWF-B, 1 CONDUTOR, 0,6/1 KV, SECAO NOMINAL 6 MM2</t>
  </si>
  <si>
    <t xml:space="preserve"> 11.1.1.7 </t>
  </si>
  <si>
    <t xml:space="preserve"> 91932 </t>
  </si>
  <si>
    <t>CABO DE COBRE FLEXÍVEL ISOLADO, 10 MM², ANTI-CHAMA 450/750 V, PARA CIRCUITOS TERMINAIS - FORNECIMENTO E INSTALAÇÃO. AF_03/2023</t>
  </si>
  <si>
    <t xml:space="preserve"> 00000980 </t>
  </si>
  <si>
    <t>CABO DE COBRE, FLEXIVEL, CLASSE 4 OU 5, ISOLACAO EM PVC/A, ANTICHAMA BWF-B, 1 CONDUTOR, 450/750 V, SECAO NOMINAL 10 MM2</t>
  </si>
  <si>
    <t xml:space="preserve"> 11.1.1.8 </t>
  </si>
  <si>
    <t xml:space="preserve"> 92988 </t>
  </si>
  <si>
    <t>CABO DE COBRE FLEXÍVEL ISOLADO, 50 MM², ANTI-CHAMA 0,6/1,0 KV, PARA REDE ENTERRADA DE DISTRIBUIÇÃO DE ENERGIA ELÉTRICA - FORNECIMENTO E INSTALAÇÃO. AF_12/2021</t>
  </si>
  <si>
    <t>Redes Enterradas de Distribuição Elétrica</t>
  </si>
  <si>
    <t xml:space="preserve"> 00001018 </t>
  </si>
  <si>
    <t>CABO DE COBRE, FLEXIVEL, CLASSE 4 OU 5, ISOLACAO EM PVC/A, ANTICHAMA BWF-B, COBERTURA PVC-ST1, ANTICHAMA BWF-B, 1 CONDUTOR, 0,6/1 KV, SECAO NOMINAL 50 MM2</t>
  </si>
  <si>
    <t xml:space="preserve"> 11.1.1.9 </t>
  </si>
  <si>
    <t xml:space="preserve"> 92990 </t>
  </si>
  <si>
    <t>CABO DE COBRE FLEXÍVEL ISOLADO, 70 MM², ANTI-CHAMA 0,6/1,0 KV, PARA REDE ENTERRADA DE DISTRIBUIÇÃO DE ENERGIA ELÉTRICA - FORNECIMENTO E INSTALAÇÃO. AF_12/2021</t>
  </si>
  <si>
    <t xml:space="preserve"> 00000977 </t>
  </si>
  <si>
    <t>CABO DE COBRE, FLEXIVEL, CLASSE 4 OU 5, ISOLACAO EM PVC/A, ANTICHAMA BWF-B, COBERTURA PVC-ST1, ANTICHAMA BWF-B, 1 CONDUTOR, 0,6/1 KV, SECAO NOMINAL 70 MM2</t>
  </si>
  <si>
    <t xml:space="preserve"> 11.1.1.10 </t>
  </si>
  <si>
    <t xml:space="preserve"> 92992 </t>
  </si>
  <si>
    <t>CABO DE COBRE FLEXÍVEL ISOLADO, 95 MM², ANTI-CHAMA 0,6/1,0 KV, PARA REDE ENTERRADA DE DISTRIBUIÇÃO DE ENERGIA ELÉTRICA - FORNECIMENTO E INSTALAÇÃO. AF_12/2021</t>
  </si>
  <si>
    <t xml:space="preserve"> 00000998 </t>
  </si>
  <si>
    <t>CABO DE COBRE, FLEXIVEL, CLASSE 4 OU 5, ISOLACAO EM PVC/A, ANTICHAMA BWF-B, COBERTURA PVC-ST1, ANTICHAMA BWF-B, 1 CONDUTOR, 0,6/1 KV, SECAO NOMINAL 95 MM2</t>
  </si>
  <si>
    <t xml:space="preserve"> 11.1.1.11 </t>
  </si>
  <si>
    <t xml:space="preserve"> 92994 </t>
  </si>
  <si>
    <t>CABO DE COBRE FLEXÍVEL ISOLADO, 120 MM², ANTI-CHAMA 0,6/1,0 KV, PARA REDE ENTERRADA DE DISTRIBUIÇÃO DE ENERGIA ELÉTRICA - FORNECIMENTO E INSTALAÇÃO. AF_12/2021</t>
  </si>
  <si>
    <t xml:space="preserve"> 00001017 </t>
  </si>
  <si>
    <t>CABO DE COBRE, FLEXIVEL, CLASSE 4 OU 5, ISOLACAO EM PVC/A, ANTICHAMA BWF-B, COBERTURA PVC-ST1, ANTICHAMA BWF-B, 1 CONDUTOR, 0,6/1 KV, SECAO NOMINAL 120 MM2</t>
  </si>
  <si>
    <t xml:space="preserve"> 11.1.1.12 </t>
  </si>
  <si>
    <t xml:space="preserve"> 93000 </t>
  </si>
  <si>
    <t>CABO DE COBRE FLEXÍVEL ISOLADO, 240 MM², ANTI-CHAMA 0,6/1,0 KV, PARA REDE ENTERRADA DE DISTRIBUIÇÃO DE ENERGIA ELÉTRICA - FORNECIMENTO E INSTALAÇÃO. AF_12/2021</t>
  </si>
  <si>
    <t xml:space="preserve"> 00001015 </t>
  </si>
  <si>
    <t>CABO DE COBRE, FLEXIVEL, CLASSE 4 OU 5, ISOLACAO EM PVC/A, ANTICHAMA BWF-B, COBERTURA PVC-ST1, ANTICHAMA BWF-B, 1 CONDUTOR, 0,6/1 KV, SECAO NOMINAL 240 MM2</t>
  </si>
  <si>
    <t xml:space="preserve"> 11.1.1.13 </t>
  </si>
  <si>
    <t xml:space="preserve"> 11.1.2 </t>
  </si>
  <si>
    <t>Quadros</t>
  </si>
  <si>
    <t xml:space="preserve"> 11.1.2.1 </t>
  </si>
  <si>
    <t>FORNECIMENTO E INSTALAÇÃO DO PAINEL DE BAIXA TENSÃO (QUADRO GERAL DE BAIXA TENSÃO - QGBT), 27 MÓDULOS, COMPLETO COM TODOS OS COMPONENTES CONFORME INDICADO NO RESPECTIVO DIAGRAMA UNIFILAR, PLANTAS E MEMORIAL DE ESPECIFICAÇÕES - 600A</t>
  </si>
  <si>
    <t xml:space="preserve"> CMER-INEL-0283 </t>
  </si>
  <si>
    <t>QUADRO GERAL DE BAIXA TENSÃO - QGBT</t>
  </si>
  <si>
    <t xml:space="preserve"> 11.1.2.2 </t>
  </si>
  <si>
    <t>FORNECIMENTO E INSTALAÇÃO DO PAINEL DE BAIXA TENSÃO - (QL-TER.01), 54 MÓDULOS, COMPLETO COM TODOS OS COMPONENTES CONFORME INDICADO NO RESPECTIVO DIAGRAMA UNIFILAR, PLANTAS E  MEMORIAL DE ESPECIFICAÇÕES - 40A</t>
  </si>
  <si>
    <t xml:space="preserve"> 00034616 </t>
  </si>
  <si>
    <t>DISJUNTOR TERMOMAGNETICO PARA TRILHO DIN (IEC), BIPOLAR, 6 - 32 A</t>
  </si>
  <si>
    <t xml:space="preserve"> 00039465 </t>
  </si>
  <si>
    <t>DISPOSITIVO DPS CLASSE II, 1 POLO, TENSAO MAXIMA DE 175 V, CORRENTE MAXIMA DE *20* KA (TIPO AC)</t>
  </si>
  <si>
    <t xml:space="preserve"> 00039763 </t>
  </si>
  <si>
    <t>QUADRO DE DISTRIBUICAO COM BARRAMENTO TRIFASICO, DE EMBUTIR, EM CHAPA DE ACO GALVANIZADO, PARA 48 DISJUNTORES DIN, 100 A</t>
  </si>
  <si>
    <t xml:space="preserve"> 00034709 </t>
  </si>
  <si>
    <t>DISJUNTOR TERMOMAGNETICO PARA TRILHO DIN (IEC), TRIPOLAR, 10 - 50 A</t>
  </si>
  <si>
    <t xml:space="preserve"> 11.1.2.3 </t>
  </si>
  <si>
    <t>FORNECIMENTO E INSTALAÇÃO DO PAINEL DE BAIXA TENSÃO - (QT-TER.02), 90 MÓDULOS, COMPLETO COM TODOS OS COMPONENTES CONFORME INDICADO NO RESPECTIVO DIAGRAMA UNIFILAR, PLANTAS E  MEMORIAL DE ESPECIFICAÇÕES - 180A</t>
  </si>
  <si>
    <t xml:space="preserve"> 00039445 </t>
  </si>
  <si>
    <t>DISPOSITIVO DR, 2 POLOS, SENSIBILIDADE DE 30 MA, CORRENTE DE 25 A, TIPO AC</t>
  </si>
  <si>
    <t xml:space="preserve"> 00034653 </t>
  </si>
  <si>
    <t>DISJUNTOR TERMOMAGNETICO PARA TRILHO DIN (IEC), MONOPOLAR, 6 - 32 A</t>
  </si>
  <si>
    <t xml:space="preserve"> 00034714 </t>
  </si>
  <si>
    <t>DISJUNTOR TERMOMAGNETICO PARA TRILHO DIN (IEC), TRIPOLAR, 63 A</t>
  </si>
  <si>
    <t xml:space="preserve"> 00002377 </t>
  </si>
  <si>
    <t>DISJUNTOR TERMOMAGNETICO TRIPOLAR 200 A / 600 V, TIPO FXD / ICC - 35 KA</t>
  </si>
  <si>
    <t xml:space="preserve"> 11.1.2.4 </t>
  </si>
  <si>
    <t>FORNECIMENTO E INSTALAÇÃO DO PAINEL DE BAIXA TENSÃO -  (QT-TER.03), 90 MÓDULOS, COMPLETO COM TODOS OS COMPONENTES CONFORME INDICADO NO RESPECTIVO DIAGRAMA UNIFILAR, PLANTAS E  MEMORIAL DE ESPECIFICAÇÕES - 200A</t>
  </si>
  <si>
    <t xml:space="preserve"> 00002374 </t>
  </si>
  <si>
    <t>DISJUNTOR TERMOMAGNETICO TRIPOLAR 150 A / 600 V, TIPO FXD / ICC - 35 KA</t>
  </si>
  <si>
    <t xml:space="preserve"> 11.1.2.5 </t>
  </si>
  <si>
    <t>FORNECIMENTO E INSTALAÇÃO DO PAINEL DE BAIXA TENSÃO - (QF-SOLD.04), 12 MÓDULOS, COMPLETO COM TODOS OS COMPONENTES CONFORME INDICADO NO RESPECTIVO DIAGRAMA UNIFILAR, PLANTAS E  MEMORIAL DE ESPECIFICAÇÕES - 150A</t>
  </si>
  <si>
    <t xml:space="preserve"> 00012041 </t>
  </si>
  <si>
    <t>QUADRO DE DISTRIBUICAO COM BARRAMENTO TRIFASICO, DE EMBUTIR, EM CHAPA DE ACO GALVANIZADO, PARA 30 DISJUNTORES DIN, 150 A</t>
  </si>
  <si>
    <t xml:space="preserve"> 11.1.2.6 </t>
  </si>
  <si>
    <t>FORNECIMENTO E INSTALAÇÃO DO PAINEL DE BAIXA TENSÃO - (QF-USIN.05), 32 MÓDULOS, COMPLETO COM TODOS OS COMPONENTES CONFORME INDICADO NO RESPECTIVO DIAGRAMA UNIFILAR, PLANTAS E  MEMORIAL DE ESPECIFICAÇÕES - 150A</t>
  </si>
  <si>
    <t xml:space="preserve"> 00002391 </t>
  </si>
  <si>
    <t>DISJUNTOR TERMOMAGNETICO TRIPOLAR 125 A / 425 V / ICC - 25 KA</t>
  </si>
  <si>
    <t xml:space="preserve"> 11.1.2.7 </t>
  </si>
  <si>
    <t>FORNECIMENTO E INSTALAÇÃO DO PAINEL DE BAIXA TENSÃO - PTTA  (QT-L.MANU.06), 18 MÓDULOS,  COMPLETO COM TODOS OS COMPONENTES CONFORME INDICADO NO RESPECTIVO DIAGRAMA UNIFILAR, PLANTAS E  MEMORIAL DE ESPECIFICAÇÕES - 32A</t>
  </si>
  <si>
    <t xml:space="preserve"> 00012038 </t>
  </si>
  <si>
    <t>QUADRO DE DISTRIBUICAO COM BARRAMENTO TRIFASICO, DE SOBREPOR, EM CHAPA DE ACO GALVANIZADO, PARA 18 DISJUNTORES DIN, 100 A</t>
  </si>
  <si>
    <t xml:space="preserve"> 11.1.3 </t>
  </si>
  <si>
    <t>Iluminação e Tomadas</t>
  </si>
  <si>
    <t xml:space="preserve"> 11.1.3.1 </t>
  </si>
  <si>
    <t xml:space="preserve"> ED-13338 </t>
  </si>
  <si>
    <t>LUMINÁRIA COMERCIAL CHANFRADA DE SOBREPOR COMPLETA, PARA DUAS (2) LÂMPADAS TUBULARES LED 2X18W ØT8, TEMPERATURA DA COR 6500K, FORNECIMENTO E INSTALAÇÃO, INCLUSIVE BASE E LÂMPADAS</t>
  </si>
  <si>
    <t xml:space="preserve"> 11.1.3.2 </t>
  </si>
  <si>
    <t>LUMINÁRIA DE SOBREPOR, PARA 4 LÂMPADAS LED TUBULARES DE 10W(4X10W), COM CORPO EM CHAPA DE AÇO FOSFATIZADA E PINTADA ELETROSTATICAMENTE, REFLETOR E ALETAS PARABÓLICAS EM ALUMÍNIO ANODIZADO DE ALTA PUREZA E REFLETÂNCIA. REF. FAA04-S414. LUMICENTER - FORNECIMENTO E INSTALAÇÃO</t>
  </si>
  <si>
    <t xml:space="preserve"> ED-13339 </t>
  </si>
  <si>
    <t>LUMINÁRIA COMERCIAL CHANFRADA DE SOBREPOR COMPLETA, PARA QUATRO (4) LÂMPADAS TUBULARES LED 4X9W ØT8, TEMPERATURA DA COR 6500K, FORNECIMENTO E INSTALAÇÃO, INCLUSIVE BASE E LÂMPADAS</t>
  </si>
  <si>
    <t xml:space="preserve"> 11.1.3.3 </t>
  </si>
  <si>
    <t xml:space="preserve"> ED-13357 </t>
  </si>
  <si>
    <t>LUMINÁRIA PLAFON REDONDO DE VIDRO JATEADO REDONDO COMPLETA, DIÂMETRO 25 CM, PARA UMA (1) LÂMPADA LED, POTÊNCIA 15W, BULBO A65, FORNECIMENTO E INSTALAÇÃO, INCLUSIVE BASE E LÂMPADA</t>
  </si>
  <si>
    <t xml:space="preserve"> 11.1.3.4 </t>
  </si>
  <si>
    <t xml:space="preserve"> 91936 </t>
  </si>
  <si>
    <t>POSTE TUBULAR DECORATIVO RETO COM LUMINÁRIA DECORATIVA HERMÉTICA PARA ILUMINAÇÃO PÚBLICA, BASE ALUMÍNIO FUNDIDO, DIFUSOR ESFÉRICO EM ACRÍLICO TRANSPARENTE, COM POSTE DE 3M</t>
  </si>
  <si>
    <t xml:space="preserve"> 11.1.3.5 </t>
  </si>
  <si>
    <t xml:space="preserve"> 101632 </t>
  </si>
  <si>
    <t>RELÉ FOTOELÉTRICO PARA COMANDO DE ILUMINAÇÃO EXTERNA 1000 W - FORNECIMENTO E INSTALAÇÃO. AF_02/2025</t>
  </si>
  <si>
    <t>Luminárias Externas</t>
  </si>
  <si>
    <t xml:space="preserve"> 00002510 </t>
  </si>
  <si>
    <t>RELE FOTOELETRICO INTERNO E EXTERNO BIVOLT 1000 W, DE CONECTOR, SEM BASE</t>
  </si>
  <si>
    <t xml:space="preserve"> 11.1.3.6 </t>
  </si>
  <si>
    <t>INTERRUPTOR BIPOLAR APARENTE COMPLETO COM TAMPA EM CONDULETE DE ALUMÍNIO 3/4''  COM UNIDUT - FORNECIMENTO E INSTALAÇÃO</t>
  </si>
  <si>
    <t xml:space="preserve"> 00002488 </t>
  </si>
  <si>
    <t>CONECTOR RETO DE ALUMINIO PARA ELETRODUTO DE 3/4", PARA ADAPTAR ENTRADA DE ELETRODUTO METALICO FLEXIVEL EM QUADROS</t>
  </si>
  <si>
    <t xml:space="preserve"> 00038114 </t>
  </si>
  <si>
    <t>INTERRUPTOR BIPOLAR SIMPLES 10 A, 250 V (APENAS MODULO)</t>
  </si>
  <si>
    <t xml:space="preserve"> 00039352 </t>
  </si>
  <si>
    <t>TAMPA PARA CONDULETE, EM PVC, PARA TOMADA HEXAGONAL</t>
  </si>
  <si>
    <t xml:space="preserve"> 00002580 </t>
  </si>
  <si>
    <t>CONDULETE DE ALUMINIO TIPO X, PARA ELETRODUTO ROSCAVEL DE 3/4", COM TAMPA CEGA</t>
  </si>
  <si>
    <t xml:space="preserve"> 11.1.3.7 </t>
  </si>
  <si>
    <t>INTERRUPTOR BIPOLAR INTERMEDIÁRIO APARENTE COMPLETO COM TAMPA EM CONDULETE DE ALUMÍNIO 3/4''  COM UNIDUT - FORNECIMENTO E INSTALAÇÃO</t>
  </si>
  <si>
    <t xml:space="preserve"> 00038115 </t>
  </si>
  <si>
    <t>INTERRUPTOR INTERMEDIARIO 10 A, 250 V (APENAS MODULO)</t>
  </si>
  <si>
    <t xml:space="preserve"> 11.1.3.8 </t>
  </si>
  <si>
    <t>INTERRUPTOR BIPOLAR PARALELO APARENTE COMPLETO COM TAMPA EM CONDULETE DE ALUMÍNIO 3/4''  COM UNIDUT - FORNECIMENTO E INSTALAÇÃO</t>
  </si>
  <si>
    <t xml:space="preserve"> 00038113 </t>
  </si>
  <si>
    <t>INTERRUPTOR PARALELO 10A, 250V (APENAS MODULO)</t>
  </si>
  <si>
    <t xml:space="preserve"> 11.1.3.9 </t>
  </si>
  <si>
    <t>TOMADA APARENTE COMPLETA 10A COM TAMPA EM CONDULETE DE ALUMÍNIO 3/4'' COM UNI DUT- PARALELO - FORNECIMENTO E INSTALAÇÃO</t>
  </si>
  <si>
    <t xml:space="preserve"> MATED- 15599 </t>
  </si>
  <si>
    <t>MÓDULO INTERRUPTOR ( TIPO: PARALELO| CORRENTE: 10A|TENSÃO: 250V|MATERIAL: TERMOPLÁSTICO|PLACA E SUPORTE: NÃO INCLUSO)</t>
  </si>
  <si>
    <t xml:space="preserve"> 11.1.3.10 </t>
  </si>
  <si>
    <t>TOMADA APARENTE COMPLETA 20A COM TAMPA EM CONDULETE DE ALUMÍNIO 3/4''  COM UNIDUT - FORNECIMENTO E INSTALAÇÃO</t>
  </si>
  <si>
    <t xml:space="preserve"> 00038102 </t>
  </si>
  <si>
    <t>TOMADA 2P+T 20A, 250V (APENAS MODULO)</t>
  </si>
  <si>
    <t xml:space="preserve"> 11.1.3.11 </t>
  </si>
  <si>
    <t xml:space="preserve"> 00007525 </t>
  </si>
  <si>
    <t>TOMADA INDUSTRIAL DE EMBUTIR 3P+T 30 A, 440 V, COM TRAVA, COM PLACA</t>
  </si>
  <si>
    <t xml:space="preserve"> 11.1.3.12 </t>
  </si>
  <si>
    <t xml:space="preserve"> 91937 </t>
  </si>
  <si>
    <t>TOMADA 3P+T 63A - 600/690V - TIPO INDUSTRIAL</t>
  </si>
  <si>
    <t xml:space="preserve"> 11.1.3.13 </t>
  </si>
  <si>
    <t>ELETRODUTO DE AÇO GALVANIZADO LEVE, DIÂMETRO DE 20MM (3/4"), INCLUSIVE ACESSÓRIOS PARA FIXAÇÃO E CONEXÕES</t>
  </si>
  <si>
    <t xml:space="preserve"> MATED-12286 </t>
  </si>
  <si>
    <t>ELETRODUTO RÍGIDO (MATERIAL: AÇO|TRATAMENTO: GALVANIZADO ELETROLÍTICO|SÉRIE: LEVE|DIÂMETRO: 3/4"[20MM]|ESPESSURA*: 0,5-0,6MM|MASSA LINEAR*: 0,38KG/M)*VALORES REFERENCIAIS APROXIMADOS</t>
  </si>
  <si>
    <t>4,67</t>
  </si>
  <si>
    <t xml:space="preserve"> 11.1.3.14 </t>
  </si>
  <si>
    <t xml:space="preserve"> 95801 </t>
  </si>
  <si>
    <t>CONDULETE DE ALUMÍNIO, TIPO X, PARA ELETRODUTO DE AÇO GALVANIZADO DN 20 MM (3/4''), APARENTE - FORNECIMENTO E INSTALAÇÃO. AF_10/2022</t>
  </si>
  <si>
    <t>Instalações Elétricas - Eletrodutos, Conexões e Conduletes Aparentes</t>
  </si>
  <si>
    <t xml:space="preserve"> 00011950 </t>
  </si>
  <si>
    <t>BUCHA DE NYLON SEM ABA S6, COM PARAFUSO DE 4,20 X 40 MM EM ACO ZINCADO COM ROSCA SOBERBA, CABECA CHATA E FENDA PHILLIPS</t>
  </si>
  <si>
    <t xml:space="preserve"> 11.1.3.15 </t>
  </si>
  <si>
    <t xml:space="preserve"> 11.1.3.16 </t>
  </si>
  <si>
    <t xml:space="preserve"> 95802 </t>
  </si>
  <si>
    <t>CONDULETE DE ALUMÍNIO, TIPO X, PARA ELETRODUTO DE AÇO GALVANIZADO DN 25 MM (1''), APARENTE - FORNECIMENTO E INSTALAÇÃO. AF_10/2022</t>
  </si>
  <si>
    <t xml:space="preserve"> 00002581 </t>
  </si>
  <si>
    <t>CONDULETE DE ALUMINIO TIPO X, PARA ELETRODUTO ROSCAVEL DE 1", COM TAMPA CEGA</t>
  </si>
  <si>
    <t xml:space="preserve"> 11.1.3.17 </t>
  </si>
  <si>
    <t xml:space="preserve"> 97667 </t>
  </si>
  <si>
    <t>ELETRODUTO FLEXÍVEL CORRUGADO, PEAD, DN 50 (1 1/2"), PARA REDE ENTERRADA DE DISTRIBUIÇÃO DE ENERGIA ELÉTRICA - FORNECIMENTO E INSTALAÇÃO. AF_12/2021</t>
  </si>
  <si>
    <t xml:space="preserve"> 00039246 </t>
  </si>
  <si>
    <t>ELETRODUTO/DUTO PEAD FLEXIVEL PAREDE SIMPLES, CORRUGACAO HELICOIDAL, COR PRETA, SEM ROSCA, DE 1 1/2", CRC 680 N, PARA CABEAMENTO SUBTERRANEO (NBR 15715)</t>
  </si>
  <si>
    <t xml:space="preserve"> 11.1.3.18 </t>
  </si>
  <si>
    <t xml:space="preserve"> 11.1.3.19 </t>
  </si>
  <si>
    <t>ELE</t>
  </si>
  <si>
    <t xml:space="preserve"> MAO-OFC-035 </t>
  </si>
  <si>
    <t>MAO</t>
  </si>
  <si>
    <t xml:space="preserve"> MAO-AJD-015 </t>
  </si>
  <si>
    <t xml:space="preserve"> COMP.09 </t>
  </si>
  <si>
    <t>CONDULETE DE ALUMÍNIO ( TIPO: X/DIÂMETRO ENCAIXE: 2.1/2"/FIXAÇÃO ELETRODUTO: COM ROSCA [ROSCÁVEL]/TAMPA: NÃO INCLUSA)</t>
  </si>
  <si>
    <t xml:space="preserve"> 11.1.3.20 </t>
  </si>
  <si>
    <t>PERFILADO PERFURADO (38X38)MM EM CHAPA DE AÇO GALVANIZADO #18, COM TRATAMENTO PRÉ ZINCADO, INCLUSIVE FIXAÇÃO SUPERIOR, CONEXÕES E ACESSÓRIOS, EXCLUSIVE TAMPA DE ENCAIXE</t>
  </si>
  <si>
    <t xml:space="preserve"> MATED-18325 </t>
  </si>
  <si>
    <t>ARRUELA LISA REDONDA (DIÂMETRO 6,8MM [1/4"]|ACABAMENTO: ZINCADO|PESO: 560UN/KG)*VALORES REFERENCIAIS APROXIMADOS</t>
  </si>
  <si>
    <t>0,10</t>
  </si>
  <si>
    <t>0,13</t>
  </si>
  <si>
    <t xml:space="preserve"> MATED-19506 </t>
  </si>
  <si>
    <t>PARAFUSO (ROSCA: INTEIRA|APLICAÇÃO: ELETROCALHA E PERFILADO|CABEÇA: LENTILHA|MATERIAL: INOX|ACABAMENTO: CROMADO|BITOLA: 1/4"[6,35MM]X1/2"[12,7MM]|PESO/100PÇ: 0,541KG)</t>
  </si>
  <si>
    <t>0,27</t>
  </si>
  <si>
    <t>0,36</t>
  </si>
  <si>
    <t xml:space="preserve"> MATED-11881 </t>
  </si>
  <si>
    <t>PERFILADO (TIPO: PERFURADO|MATERIAL: CHAPA DE AÇO|TRATAMENTO: PRÉ-ZINCADO|CHAPA: N°18|LARGURA: 38MM|ALTURA: 38MM|TAMPA: NÃO INCLUSA)</t>
  </si>
  <si>
    <t xml:space="preserve"> MATED-18324 </t>
  </si>
  <si>
    <t>PORCA SEXTAVADA (MATERIAL: AÇO|DIÂMETRO: 6,35MM [1/4"]|PESO/100PÇ: 0,320 KG)</t>
  </si>
  <si>
    <t>0,23</t>
  </si>
  <si>
    <t xml:space="preserve"> MATED-19587 </t>
  </si>
  <si>
    <t>TALA RETA (TRATAMENTO: PRÉ-ZINCADO|QUANTIDADE DE FUROS: 4|CHAPA: N°18|MEDIDA: 38MM|APLICAÇÃO: EMENDA PARA PERFILADO)</t>
  </si>
  <si>
    <t xml:space="preserve"> ED-19583 </t>
  </si>
  <si>
    <t>FIXAÇÃO DE PERFILADO HORIZONTAL, INCLUSIVE SUPORTE, VERGALHÃO E ACESSÓRIOS, EXCLUSIVE PERFILADO</t>
  </si>
  <si>
    <t xml:space="preserve"> 11.1.3.21 </t>
  </si>
  <si>
    <t>SUPORTE OU GANCHO DE LUMINÁRIA PARA PERFILADO (38X38)MM, TIPO LONGO, EM CHAPA DE AÇO COM TRATAMENTO PRÉ ZINCADO, INCLUSIVE ACESSÓRIOS E FIXAÇÃO</t>
  </si>
  <si>
    <t xml:space="preserve"> MATED-11887 </t>
  </si>
  <si>
    <t>SUPORTE OU GANCHO PARA LUMINÁRIA EM PERFILADO (TIPO: LONGO|MATERIAL: CHAPA DE AÇO|TRATAMENTO: PRÉ-ZINCADO|COMPRIMENTO: 165MM)</t>
  </si>
  <si>
    <t xml:space="preserve"> 11.1.3.22 </t>
  </si>
  <si>
    <t>ELETROCALHA PERFURADA (200X100)MM EM CHAPA DE AÇO GALVANIZADO #18, COM TRATAMENTO PRÉ ZINCADO, INCLUSIVE TAMPA DE ENCAIXE, FIXAÇÃO SUPERIOR, CONEXÕES E ACESSÓRIOS</t>
  </si>
  <si>
    <t>0,45</t>
  </si>
  <si>
    <t xml:space="preserve"> MATED-19529 </t>
  </si>
  <si>
    <t>TALA RETA (TIPO: AUTOPORTANTE|TRATAMENTO: PRÉ-ZINCADO|CHAPA: N°18|MEDIDA: 100MM|APLICAÇÃO: EMENDA PARA ELETROCALHA)</t>
  </si>
  <si>
    <t>0,72</t>
  </si>
  <si>
    <t xml:space="preserve"> MATED-17932 </t>
  </si>
  <si>
    <t>TAMPA PARA ELETROCALHA METÁLICA (TIPO: ENCAIXE|TRATAMENTO: PRÉ-ZINCADO|CHAPA: N°24|MEDIDA: 200MM)</t>
  </si>
  <si>
    <t>17,88</t>
  </si>
  <si>
    <t>21,46</t>
  </si>
  <si>
    <t xml:space="preserve"> MATED-17926 </t>
  </si>
  <si>
    <t>ELETROCALHA METÁLICA (TIPO: PERFURADA SEM VIROLA|TRATAMENTO: PRÉ-ZINCADO|CHAPA: N°18|MEDIDAS: 200X100MM)</t>
  </si>
  <si>
    <t xml:space="preserve"> ED-19507 </t>
  </si>
  <si>
    <t>FIXAÇÃO DE ELETROCALHA/LEITO HORIZONTAL COM LARGURA MENOR OU IGUAL A 200 MM EM LAJE, COM SUPORTE EM PERFILADO, INCLUSIVE PERFILADO, VERGALHÃO E ACESSÓRIOS, EXCLUSIVE ELETROCALHA/LEITO</t>
  </si>
  <si>
    <t xml:space="preserve"> 11.1.3.23 </t>
  </si>
  <si>
    <t xml:space="preserve"> 00001013 </t>
  </si>
  <si>
    <t>CABO DE COBRE, FLEXIVEL, CLASSE 4 OU 5, ISOLACAO EM PVC/A, ANTICHAMA BWF-B, 1 CONDUTOR, 450/750 V, SECAO NOMINAL 1,5 MM2</t>
  </si>
  <si>
    <t xml:space="preserve"> 11.1.3.24 </t>
  </si>
  <si>
    <t xml:space="preserve"> 00001014 </t>
  </si>
  <si>
    <t>CABO DE COBRE, FLEXIVEL, CLASSE 4 OU 5, ISOLACAO EM PVC/A, ANTICHAMA BWF-B, 1 CONDUTOR, 450/750 V, SECAO NOMINAL 2,5 MM2</t>
  </si>
  <si>
    <t xml:space="preserve"> 11.1.3.25 </t>
  </si>
  <si>
    <t xml:space="preserve"> 91928 </t>
  </si>
  <si>
    <t>CABO DE COBRE FLEXÍVEL ISOLADO, 4 MM², ANTI-CHAMA 450/750 V, PARA CIRCUITOS TERMINAIS - FORNECIMENTO E INSTALAÇÃO. AF_03/2023</t>
  </si>
  <si>
    <t xml:space="preserve"> 00000981 </t>
  </si>
  <si>
    <t>CABO DE COBRE, FLEXIVEL, CLASSE 4 OU 5, ISOLACAO EM PVC/A, ANTICHAMA BWF-B, 1 CONDUTOR, 450/750 V, SECAO NOMINAL 4 MM2</t>
  </si>
  <si>
    <t xml:space="preserve"> 11.1.3.26 </t>
  </si>
  <si>
    <t xml:space="preserve"> 91934 </t>
  </si>
  <si>
    <t>CABO DE COBRE FLEXÍVEL ISOLADO, 16 MM², ANTI-CHAMA 450/750 V, PARA CIRCUITOS TERMINAIS - FORNECIMENTO E INSTALAÇÃO. AF_03/2023</t>
  </si>
  <si>
    <t xml:space="preserve"> 00000979 </t>
  </si>
  <si>
    <t>CABO DE COBRE, FLEXIVEL, CLASSE 4 OU 5, ISOLACAO EM PVC/A, ANTICHAMA BWF-B, 1 CONDUTOR, 450/750 V, SECAO NOMINAL 16 MM2</t>
  </si>
  <si>
    <t xml:space="preserve"> 11.2 </t>
  </si>
  <si>
    <t>Ramal Alimentador - Subestação 225kVA</t>
  </si>
  <si>
    <t xml:space="preserve"> 11.2.1 </t>
  </si>
  <si>
    <t xml:space="preserve"> 11.2.2 </t>
  </si>
  <si>
    <t xml:space="preserve"> 100618 Adaptada </t>
  </si>
  <si>
    <t>POSTE DE CONCRETO COM COMPRIMENTO NOMINAL DE 13 M, CARGA NOMINAL DE 1000 DAN, ENGASTAMENTO BASE CONCRETADA COM 1 M DE CONCRETO E 0,9 M DE SOLO -  FORNECIMENTO E INSTALAÇÃO.</t>
  </si>
  <si>
    <t xml:space="preserve"> 94962 </t>
  </si>
  <si>
    <t>CONCRETO MAGRO PARA LASTRO, TRAÇO 1:4,5:4,5 (EM MASSA SECA DE CIMENTO/ AREIA MÉDIA/ BRITA 1) - PREPARO MECÂNICO COM BETONEIRA 400 L. AF_05/2021</t>
  </si>
  <si>
    <t>Produção de Concreto</t>
  </si>
  <si>
    <t xml:space="preserve"> 5930 </t>
  </si>
  <si>
    <t>GUINDAUTO HIDRÁULICO, CAPACIDADE MÁXIMA DE CARGA 6200 KG, MOMENTO MÁXIMO DE CARGA 11,7 TM, ALCANCE MÁXIMO HORIZONTAL 9,70 M, INCLUSIVE CAMINHÃO TOCO PBT 16.000 KG, POTÊNCIA DE 189 CV - CHI DIURNO. AF_06/2014</t>
  </si>
  <si>
    <t xml:space="preserve"> 5928 </t>
  </si>
  <si>
    <t>GUINDAUTO HIDRÁULICO, CAPACIDADE MÁXIMA DE CARGA 6200 KG, MOMENTO MÁXIMO DE CARGA 11,7 TM, ALCANCE MÁXIMO HORIZONTAL 9,70 M, INCLUSIVE CAMINHÃO TOCO PBT 16.000 KG, POTÊNCIA DE 189 CV - CHP DIURNO. AF_06/2014</t>
  </si>
  <si>
    <t xml:space="preserve"> 00041180 </t>
  </si>
  <si>
    <t>POSTE DE CONCRETO ARMADO DE SECAO CIRCULAR, EXTENSAO DE 13,00 M, RESISTENCIA DE 1000 DAN, TIPO C-23</t>
  </si>
  <si>
    <t xml:space="preserve"> 00000863 </t>
  </si>
  <si>
    <t>CABO DE COBRE NU 35 MM2 MEIO-DURO</t>
  </si>
  <si>
    <t xml:space="preserve"> 11.2.3 </t>
  </si>
  <si>
    <t xml:space="preserve"> 102107 </t>
  </si>
  <si>
    <t>Transformadores</t>
  </si>
  <si>
    <t xml:space="preserve"> 00007620 </t>
  </si>
  <si>
    <t>TRANSFORMADOR TRIFASICO DE DISTRIBUICAO, POTENCIA DE 225 KVA, TENSAO NOMINAL DE 15 KV, TENSAO SECUNDARIA DE 220/127V, EM OLEO ISOLANTE TIPO MINERAL</t>
  </si>
  <si>
    <t xml:space="preserve"> 11.2.4 </t>
  </si>
  <si>
    <t xml:space="preserve"> 102109 </t>
  </si>
  <si>
    <t>SUPORTE PARA TRANSFORMADOR EM POSTE DE CONCRETO CIRCULAR - FORNECIMENTO E INSTALAÇÃO. AF_12/2020</t>
  </si>
  <si>
    <t xml:space="preserve"> 00012327 </t>
  </si>
  <si>
    <t>CINTA CIRCULAR EM ACO GALVANIZADO DE 210 MM DE DIAMETRO PARA INSTALACAO DE TRANSFORMADOR EM POSTE DE CONCRETO</t>
  </si>
  <si>
    <t xml:space="preserve"> 11.2.5 </t>
  </si>
  <si>
    <t xml:space="preserve"> 11.2.6 </t>
  </si>
  <si>
    <t xml:space="preserve"> 11.2.7 </t>
  </si>
  <si>
    <t>CURVA 90 GRAUS, PARA ELETRODUTO, EM ACO GALVANIZADO ELETROLITICO, DIAMETRO DE 100 MM (4") - FORNECIMENTO E INSTALAÇÃO. AF_12/2015</t>
  </si>
  <si>
    <t xml:space="preserve"> 00002621 </t>
  </si>
  <si>
    <t>CURVA 90 GRAUS PARA ELETRODUTO, EM ACO GALVANIZADO ELETROLITICO, COM ROSCA, DIAMETRO DE 100 MM (4")</t>
  </si>
  <si>
    <t xml:space="preserve"> 11.2.8 </t>
  </si>
  <si>
    <t xml:space="preserve"> 11.2.9 </t>
  </si>
  <si>
    <t xml:space="preserve"> 9856 </t>
  </si>
  <si>
    <t>Cabo de cobre isolado EPR, flexivel,  35mm²,  8,7/15kv / 90º C (Eprotenax ou similar)</t>
  </si>
  <si>
    <t xml:space="preserve"> 11.2.10 </t>
  </si>
  <si>
    <t>CABO DE COBRE NU # 70 MM2, ENTERRADO, EXCLUSIVE ESCAVAÇÃO E REATERRO</t>
  </si>
  <si>
    <t xml:space="preserve"> MATED-12617 </t>
  </si>
  <si>
    <t xml:space="preserve"> 11.2.11 </t>
  </si>
  <si>
    <t>ISOLADOR DE PINO TP HI-POT CILINDRICO CLASSE 15KV. FORNECIMENTO E INSTALACAO.</t>
  </si>
  <si>
    <t xml:space="preserve"> 00003406 </t>
  </si>
  <si>
    <t>ISOLADOR DE PORCELANA, TIPO PINO MONOCORPO, PARA TENSAO DE *15* KV</t>
  </si>
  <si>
    <t xml:space="preserve"> 11.2.12 </t>
  </si>
  <si>
    <t>GRAMPO PARALELO EM ALUMINIO FUNDIDO OU ESTRUDADO DE 2 PARAFUSOS, PARA CABO DE 6 A 50 MM2, PASTA ANTIOXIDANTE. FORNEC E INSTALAÇÃO.</t>
  </si>
  <si>
    <t xml:space="preserve"> 00001564 </t>
  </si>
  <si>
    <t>GRAMPO PARALELO METALICO PARA CABO DE 6 A 50 MM2, COM 2 PARAFUSOS</t>
  </si>
  <si>
    <t xml:space="preserve"> 11.2.13 </t>
  </si>
  <si>
    <t xml:space="preserve"> 002472 </t>
  </si>
  <si>
    <t>CABECOTE PARA ENTRADA DE LINHA DE ALIMENTACAO PARA ELETRODUTO, EM LIGA DE ALUMINIO COM ACABAMENTO ANTI CORROSIVO, COM FIXACAO POR ENCAIXE LISO DE 360 GRAUS, DE 4" - FORNECIMENTO E INSTALAÇÃO</t>
  </si>
  <si>
    <t xml:space="preserve"> 00001051 </t>
  </si>
  <si>
    <t>CABECOTE PARA ENTRADA DE LINHA DE ALIMENTACAO PARA ELETRODUTO, EM LIGA DE ALUMINIO COM ACABAMENTO ANTI CORROSIVO, COM FIXACAO POR ENCAIXE LISO DE 360 GRAUS, DE 4"</t>
  </si>
  <si>
    <t xml:space="preserve"> 11.2.14 </t>
  </si>
  <si>
    <t xml:space="preserve"> 00001586 </t>
  </si>
  <si>
    <t>TERMINAL METALICO A PRESSAO PARA 1 CABO DE 25 MM2, COM 1 FURO DE FIXACAO</t>
  </si>
  <si>
    <t xml:space="preserve"> 11.2.15 </t>
  </si>
  <si>
    <t xml:space="preserve"> 7208 </t>
  </si>
  <si>
    <t>AGESUL</t>
  </si>
  <si>
    <t>CHAVE FUSIVEL PARA REDES DE DISTRIBUICAO, TENSAO DE 15,0 KV, CORRENTE NOMINAL DO PORTA FUSIVEL DE 100 A, CAPACIDADE DE INTERRUPCAO SIMETRICA DE 7,10 KA, CAPACIDADE DE INTERRUPCAO ASSIMETRICA 10,00 KA</t>
  </si>
  <si>
    <t xml:space="preserve"> 11.2.16 </t>
  </si>
  <si>
    <t xml:space="preserve"> 11.2.17 </t>
  </si>
  <si>
    <t xml:space="preserve"> 002485 </t>
  </si>
  <si>
    <t xml:space="preserve"> 00010510 </t>
  </si>
  <si>
    <t>CRUZETA DE MADEIRA TRATADA, *90 X 115 X 2400* MM, EM EUCALIPTO OU EQUIVALENTE DA REGIAO</t>
  </si>
  <si>
    <t xml:space="preserve"> 11.2.18 </t>
  </si>
  <si>
    <t xml:space="preserve"> 002487 </t>
  </si>
  <si>
    <t>Braço Suporte Tipo “C” Ref.: F-6 (N.D 2.9 CEMIG) COM CANTONEIRA RETA Ref.: F-4 (N.D 2.9 CEMIG) - FORNECIMENTO E INSTALAÇÃO</t>
  </si>
  <si>
    <t xml:space="preserve"> 00000568 </t>
  </si>
  <si>
    <t>CANTONEIRA (ABAS IGUAIS) EM ACO CARBONO, 50,8 MM X 9,53 MM (L X E), 6,99 KG/M</t>
  </si>
  <si>
    <t xml:space="preserve"> 6605 </t>
  </si>
  <si>
    <t>BRACO SUPORTE TIPO C</t>
  </si>
  <si>
    <t xml:space="preserve"> 11.2.19 </t>
  </si>
  <si>
    <t xml:space="preserve"> 11.2.20 </t>
  </si>
  <si>
    <t xml:space="preserve"> 83641 </t>
  </si>
  <si>
    <t>PARA-RAIO DE DISTRIBUIÇÃO, TENSÃO NOMINAL 15 KV, CORRENTE NOMINAL DE DESCARGA 5 KA, FORNECIMENTO E INSTALAÇÃO</t>
  </si>
  <si>
    <t xml:space="preserve"> 00004276 </t>
  </si>
  <si>
    <t>PARA-RAIOS DE DISTRIBUICAO, TENSAO NOMINAL 15 KV, CORRENTE NOMINAL DE DESCARGA 5 KA</t>
  </si>
  <si>
    <t xml:space="preserve"> 11.2.21 </t>
  </si>
  <si>
    <t xml:space="preserve"> 002478 </t>
  </si>
  <si>
    <t xml:space="preserve"> MATED-24046 </t>
  </si>
  <si>
    <t>FITA SUBTERRÂNEA PARA SINALIZAÇÃO DE REDES OU TUBULAÇÕES (LARGURA MÍNIMA: 75MM)</t>
  </si>
  <si>
    <t xml:space="preserve"> 11.2.22 </t>
  </si>
  <si>
    <t xml:space="preserve"> 002474 </t>
  </si>
  <si>
    <t xml:space="preserve"> 00011838 </t>
  </si>
  <si>
    <t>TERMINAL METALICO A PRESSAO PARA 1 CABO DE 240 MM2, COM 1 FURO DE FIXACAO</t>
  </si>
  <si>
    <t xml:space="preserve"> 11.2.23 </t>
  </si>
  <si>
    <t xml:space="preserve"> 00001589 </t>
  </si>
  <si>
    <t>TERMINAL METALICO A PRESSAO PARA 1 CABO DE 70 MM2, COM 1 FURO DE FIXACAO</t>
  </si>
  <si>
    <t xml:space="preserve"> 11.2.24 </t>
  </si>
  <si>
    <t xml:space="preserve"> 00011855 </t>
  </si>
  <si>
    <t>CONECTOR METALICO TIPO PARAFUSO FENDIDO (SPLIT BOLT), PARA CABOS ATE 70 MM2</t>
  </si>
  <si>
    <t xml:space="preserve"> 11.2.25 </t>
  </si>
  <si>
    <t>PARA-RAIOS DE BAIXA TENSAO, TENSAO DE OPERACAO *280* V , CORRENTE MAXIMA *10* KA</t>
  </si>
  <si>
    <t xml:space="preserve"> 00004274 </t>
  </si>
  <si>
    <t>PARA-RAIOS TIPO FRANKLIN 350 MM, EM LATAO CROMADO, DUAS DESCIDAS, PARA PROTECAO DE EDIFICACOES CONTRA DESCARGAS ATMOSFERICAS</t>
  </si>
  <si>
    <t xml:space="preserve"> 11.2.26 </t>
  </si>
  <si>
    <t xml:space="preserve"> 96986 </t>
  </si>
  <si>
    <t>HASTE DE ATERRAMENTO, DIÂMETRO 3/4", COM 3 METROS - FORNECIMENTO E INSTALAÇÃO. AF_08/2023</t>
  </si>
  <si>
    <t>Sistema de Proteção contra Descargas Atmosféricas - SPDA</t>
  </si>
  <si>
    <t xml:space="preserve"> 00003378 </t>
  </si>
  <si>
    <t>HASTE DE ATERRAMENTO EM ACO COM 3,00 M DE COMPRIMENTO E DN = 3/4", REVESTIDA COM BAIXA CAMADA DE COBRE, SEM CONECTOR</t>
  </si>
  <si>
    <t xml:space="preserve"> 11.2.27 </t>
  </si>
  <si>
    <t xml:space="preserve"> 98111 </t>
  </si>
  <si>
    <t>CAIXA DE INSPEÇÃO PARA ATERRAMENTO, CIRCULAR, EM POLIETILENO, DIÂMETRO INTERNO = 0,3 M. AF_12/2020</t>
  </si>
  <si>
    <t>Caixas Enterradas</t>
  </si>
  <si>
    <t xml:space="preserve"> 101618 </t>
  </si>
  <si>
    <t>Escoramento e Preparo de Fundo de Valas</t>
  </si>
  <si>
    <t xml:space="preserve"> 00034643 </t>
  </si>
  <si>
    <t>CAIXA DE INSPECAO PARA ATERRAMENTO E PARA RAIOS, EM POLIPROPILENO, DIAMETRO = 300 MM X ALTURA = 400 MM (INCLUIDA TAMPA SEM ESCOTILHA)</t>
  </si>
  <si>
    <t xml:space="preserve"> 11.2.28 </t>
  </si>
  <si>
    <t xml:space="preserve"> 97629 </t>
  </si>
  <si>
    <t>DEMOLIÇÃO DE LAJES, EM CONCRETO ARMADO, DE FORMA MECANIZADA COM MARTELETE, SEM REAPROVEITAMENTO. AF_09/2023</t>
  </si>
  <si>
    <t xml:space="preserve"> 11.2.29 </t>
  </si>
  <si>
    <t xml:space="preserve"> 11.2.30 </t>
  </si>
  <si>
    <t xml:space="preserve"> 93358 </t>
  </si>
  <si>
    <t>ESCAVAÇÃO MANUAL DE VALA. AF_09/2024</t>
  </si>
  <si>
    <t>Escavação de Valas</t>
  </si>
  <si>
    <t xml:space="preserve"> 11.2.31 </t>
  </si>
  <si>
    <t xml:space="preserve"> 93382 </t>
  </si>
  <si>
    <t>REATERRO MANUAL DE VALAS, COM COMPACTADOR DE SOLOS DE PERCUSSÃO. AF_08/2023</t>
  </si>
  <si>
    <t>Aterro e Reaterro de Valas</t>
  </si>
  <si>
    <t xml:space="preserve"> 91533 </t>
  </si>
  <si>
    <t>COMPACTADOR DE SOLOS DE PERCUSSÃO (SOQUETE) COM MOTOR A GASOLINA 4 TEMPOS, POTÊNCIA 4 CV - CHP DIURNO. AF_08/2015</t>
  </si>
  <si>
    <t xml:space="preserve"> 5903 </t>
  </si>
  <si>
    <t>CAMINHÃO PIPA 10.000 L TRUCADO, PESO BRUTO TOTAL 23.000 KG, CARGA ÚTIL MÁXIMA 15.935 KG, DISTÂNCIA ENTRE EIXOS 4,8 M, POTÊNCIA 230 CV, INCLUSIVE TANQUE DE AÇO PARA TRANSPORTE DE ÁGUA - CHI DIURNO. AF_06/2014</t>
  </si>
  <si>
    <t xml:space="preserve"> 5901 </t>
  </si>
  <si>
    <t>CAMINHÃO PIPA 10.000 L TRUCADO, PESO BRUTO TOTAL 23.000 KG, CARGA ÚTIL MÁXIMA 15.935 KG, DISTÂNCIA ENTRE EIXOS 4,8 M, POTÊNCIA 230 CV, INCLUSIVE TANQUE DE AÇO PARA TRANSPORTE DE ÁGUA - CHP DIURNO. AF_06/2014</t>
  </si>
  <si>
    <t xml:space="preserve"> 11.2.32 </t>
  </si>
  <si>
    <t xml:space="preserve"> 94963 </t>
  </si>
  <si>
    <t>CONCRETO FCK = 15MPA, TRAÇO 1:3,4:3,5 (EM MASSA SECA DE CIMENTO/ AREIA MÉDIA/ BRITA 1) - PREPARO MECÂNICO COM BETONEIRA 400 L. AF_05/2021</t>
  </si>
  <si>
    <t xml:space="preserve"> 88831 </t>
  </si>
  <si>
    <t>BETONEIRA CAPACIDADE NOMINAL DE 400 L, CAPACIDADE DE MISTURA 280 L, MOTOR ELÉTRICO TRIFÁSICO POTÊNCIA DE 2 CV, SEM CARREGADOR - CHI DIURNO. AF_05/2023</t>
  </si>
  <si>
    <t xml:space="preserve"> 88830 </t>
  </si>
  <si>
    <t>BETONEIRA CAPACIDADE NOMINAL DE 400 L, CAPACIDADE DE MISTURA 280 L, MOTOR ELÉTRICO TRIFÁSICO POTÊNCIA DE 2 CV, SEM CARREGADOR - CHP DIURNO. AF_05/2023</t>
  </si>
  <si>
    <t xml:space="preserve"> 88377 </t>
  </si>
  <si>
    <t>OPERADOR DE BETONEIRA ESTACIONÁRIA/MISTURADOR COM ENCARGOS COMPLEMENTARES</t>
  </si>
  <si>
    <t xml:space="preserve"> 00001379 </t>
  </si>
  <si>
    <t>CIMENTO PORTLAND COMPOSTO CP II-32</t>
  </si>
  <si>
    <t xml:space="preserve"> 00004721 </t>
  </si>
  <si>
    <t>PEDRA BRITADA N. 1 (9,5 A 19 MM) POSTO PEDREIRA/FORNECEDOR, SEM FRETE</t>
  </si>
  <si>
    <t xml:space="preserve"> 11.3 </t>
  </si>
  <si>
    <t xml:space="preserve"> 11.3.1 </t>
  </si>
  <si>
    <t>CABO DE COBRE NU #35MM2   7 FIOSX2,50MM, PARA ELEMENTOS DE CAPTAÇÃO/ANEL DE CINTAMENTO (SPDA), INCLUSIVE PRESILHA DE FIXAÇÃO</t>
  </si>
  <si>
    <t xml:space="preserve"> MATED-4383 </t>
  </si>
  <si>
    <t>PARAFUSO (ROSCA: AUTOATARRAXANTE|CABEÇA: PANELA FENDA|COMPRIMENTO: 38MM|DIÂMETRO: 4,2MM)</t>
  </si>
  <si>
    <t xml:space="preserve"> MATED-34309 </t>
  </si>
  <si>
    <t>BUCHA DE NYLON (DIÂMETRO NOMINAL: 6MM|COMPRIMENTO DA BUCHA: 30MM|DIÂMETRO DO PARAFUSO: 3,5-4,8MM)</t>
  </si>
  <si>
    <t>0,09</t>
  </si>
  <si>
    <t xml:space="preserve"> MATED-12015 </t>
  </si>
  <si>
    <t>CONECTOR FENDIDO DE PRESSÃO "SPLIT-BOLT" (ACABAMENTO: LATÃO|SEÇÃO DO CABO: 2,5-35MM2)</t>
  </si>
  <si>
    <t>12,84</t>
  </si>
  <si>
    <t>0,26</t>
  </si>
  <si>
    <t xml:space="preserve"> MATED-12615 </t>
  </si>
  <si>
    <t xml:space="preserve"> MATED-12116 </t>
  </si>
  <si>
    <t>PRESILHA PARA CABO DE COBRE (MATERIAL: LATÃO|SEÇÃO TRANSVERSAL: 35-50MM2|APLICAÇÃO: INSTALAÇÃO ELÉTRICA E SISTEMA DE PROTEÇÃO CONTRA DESCARGA ATMOSFÉRICA)</t>
  </si>
  <si>
    <t>1,73</t>
  </si>
  <si>
    <t>1,15</t>
  </si>
  <si>
    <t xml:space="preserve"> 11.3.2 </t>
  </si>
  <si>
    <t>CABO DE COBRE NU # 50 MM2, ENTERRADO, EXCLUSIVE ESCAVAÇÃO E REATERRO</t>
  </si>
  <si>
    <t xml:space="preserve"> MATED-12616 </t>
  </si>
  <si>
    <t xml:space="preserve"> 11.3.3 </t>
  </si>
  <si>
    <t xml:space="preserve"> 96985 </t>
  </si>
  <si>
    <t>HASTE DE ATERRAMENTO, DIÂMETRO 5/8", COM 3 METROS - FORNECIMENTO E INSTALAÇÃO. AF_08/2023</t>
  </si>
  <si>
    <t xml:space="preserve"> 00003379 </t>
  </si>
  <si>
    <t>HASTE DE ATERRAMENTO EM ACO COM 3,00 M DE COMPRIMENTO E DN = 5/8", REVESTIDA COM BAIXA CAMADA DE COBRE, SEM CONECTOR</t>
  </si>
  <si>
    <t xml:space="preserve"> 11.3.4 </t>
  </si>
  <si>
    <t>SPD</t>
  </si>
  <si>
    <t xml:space="preserve"> COMP.12 </t>
  </si>
  <si>
    <t xml:space="preserve"> 11.3.5 </t>
  </si>
  <si>
    <t xml:space="preserve"> 11.3.6 </t>
  </si>
  <si>
    <t xml:space="preserve"> 91872 </t>
  </si>
  <si>
    <t>ELETRODUTO RÍGIDO ROSCÁVEL, PVC, DN 32 MM (1"), PARA CIRCUITOS TERMINAIS, INSTALADO EM PAREDE - FORNECIMENTO E INSTALAÇÃO. AF_03/2023</t>
  </si>
  <si>
    <t xml:space="preserve"> 00002685 </t>
  </si>
  <si>
    <t>ELETRODUTO DE PVC RIGIDO ROSCAVEL DE 1", SEM LUVA</t>
  </si>
  <si>
    <t xml:space="preserve"> 11.3.7 </t>
  </si>
  <si>
    <t xml:space="preserve"> 9086 </t>
  </si>
  <si>
    <t>Terminal aéreo 3/8" x 50cm ref.TEL 045 ou similar</t>
  </si>
  <si>
    <t xml:space="preserve"> 11.3.8 </t>
  </si>
  <si>
    <t xml:space="preserve"> SUDECAP 11.92.17 (SINAPIZADA) </t>
  </si>
  <si>
    <t>CAIXA DE EQUALIZAÇÃO 20 X 20CM COM 9 TERMINAIS</t>
  </si>
  <si>
    <t xml:space="preserve"> 74.51.16 </t>
  </si>
  <si>
    <t>CAIXA EQUALIZAÇÃO 210 X 210 X 90MM COM 9 TERMINAIS PARA USO INTERNO</t>
  </si>
  <si>
    <t xml:space="preserve"> 11.3.9 </t>
  </si>
  <si>
    <t xml:space="preserve"> 12 </t>
  </si>
  <si>
    <t>Serviços Complementares</t>
  </si>
  <si>
    <t xml:space="preserve"> 12.1 </t>
  </si>
  <si>
    <t>LIMPEZA FINAL PARA ENTREGA DA OBRA</t>
  </si>
  <si>
    <t xml:space="preserve"> MATED-11464 </t>
  </si>
  <si>
    <t>ÁCIDO MURIÁTICO</t>
  </si>
  <si>
    <t>9,59</t>
  </si>
  <si>
    <t>0,48</t>
  </si>
  <si>
    <t xml:space="preserve"> MATED-11262 </t>
  </si>
  <si>
    <t>ESTOPA DE ALGODÃO</t>
  </si>
  <si>
    <t>23,58</t>
  </si>
  <si>
    <t xml:space="preserve"> MATED-11260 </t>
  </si>
  <si>
    <t>DETERGENTE AMONÍACO</t>
  </si>
  <si>
    <t>11,24</t>
  </si>
  <si>
    <t>0,22</t>
  </si>
  <si>
    <t>0,34</t>
  </si>
  <si>
    <t xml:space="preserve"> 12.2 </t>
  </si>
  <si>
    <t>PLACA DE ALUMÍNIO FUNDIDO, DIMENSÃO (60X40)CM, PARA INAUGURAÇÃO, INCLUSIVE FIXAÇÃO</t>
  </si>
  <si>
    <t xml:space="preserve"> MATED-12821 </t>
  </si>
  <si>
    <t>PLACA (MATERIAL: ALUMÍNIO FUNDIDO|DIMENSÃO: (60X40)CM|ESPESSURA*: 1,5MM|APLICAÇÃO: INAUGURAÇÃO)*VALORES REFERENCIAIS APROXIMADOS</t>
  </si>
  <si>
    <t>1.186,00</t>
  </si>
  <si>
    <t xml:space="preserve"> ED-50319 </t>
  </si>
  <si>
    <t>PARAFUSO CASTELO, NÚMERO 8, INCLUSIVE ARRUELA E BUCHA PARA FIXAÇÃO</t>
  </si>
  <si>
    <t xml:space="preserve"> 12.3 </t>
  </si>
  <si>
    <t xml:space="preserve"> 97063 </t>
  </si>
  <si>
    <t>MONTAGEM E DESMONTAGEM DE ANDAIME MODULAR FACHADEIRO, COM PISO METÁLICO, PARA EDIFÍCIOS COM MULTIPLOS PAVIMENTOS (EXCLUSIVE ANDAIME E LIMPEZA). AF_03/2024</t>
  </si>
  <si>
    <t>Equipamentos de Proteção Coletiva</t>
  </si>
  <si>
    <t xml:space="preserve"> 100251 </t>
  </si>
  <si>
    <t>TRANSPORTE HORIZONTAL MANUAL, DE TUBO DE AÇO CARBONO LEVE OU MÉDIO, PRETO OU GALVANIZADO, COM DIÂMETRO MAIOR QUE 32 MM E MENOR OU IGUAL A 65 MM (UNIDADE: MXKM). AF_07/2019</t>
  </si>
  <si>
    <t>Transporte de Materiais dentro do Canteiro de Obras</t>
  </si>
  <si>
    <t>MXKM</t>
  </si>
  <si>
    <t xml:space="preserve"> 00020193 </t>
  </si>
  <si>
    <t>LOCACAO DE ANDAIME METALICO TIPO FACHADEIRO, PECAS COM APROXIMADAMENTE 1,20 M DE LARGURA E 2,0 M DE ALTURA, INCLUINDO DIAGONAIS EM X, BARRAS DE LIGACAO, SAPATAS E DEMAIS ITENS NECESSARIOS A MONTAGEM (NAO INCLUI INSTALACAO)</t>
  </si>
  <si>
    <t>Equipamento</t>
  </si>
  <si>
    <t>M2XMES</t>
  </si>
  <si>
    <t xml:space="preserve"> 12.5 </t>
  </si>
  <si>
    <t xml:space="preserve"> CO-27389 </t>
  </si>
  <si>
    <t>CO-</t>
  </si>
  <si>
    <t xml:space="preserve"> CO-27703 </t>
  </si>
  <si>
    <t>COMO CONSTRUÍDO ("AS BUILT") DE PROJETOS COM ÁREA DE ATÉ 10.000M2</t>
  </si>
  <si>
    <t xml:space="preserve"> 12.6 </t>
  </si>
  <si>
    <t xml:space="preserve"> DESMOB-01 </t>
  </si>
  <si>
    <t>SEDI - SERVIÇOS DIVERSOS</t>
  </si>
  <si>
    <t xml:space="preserve">_______________________________________________________________
Divisão de Projetos, Obras e Serviços de Engenharia
</t>
  </si>
  <si>
    <t>Curva ABC de Insumos</t>
  </si>
  <si>
    <t>Valor  Unitário</t>
  </si>
  <si>
    <t>Peso</t>
  </si>
  <si>
    <t>Valor Acumulado</t>
  </si>
  <si>
    <t>Peso Acumulado</t>
  </si>
  <si>
    <t>Geral</t>
  </si>
  <si>
    <t xml:space="preserve"> MATED-22627 </t>
  </si>
  <si>
    <t>ALUMÍNIO ANODIZADO (APLICAÇÃO: PERFIS)</t>
  </si>
  <si>
    <t xml:space="preserve"> MOED-20154 </t>
  </si>
  <si>
    <t>SERVENTE (MODALIDADE: HORISTA|ENCARGOS SOCIAIS: INCLUSO)</t>
  </si>
  <si>
    <t>2,83%</t>
  </si>
  <si>
    <t xml:space="preserve"> 00004783 </t>
  </si>
  <si>
    <t>PINTOR (HORISTA)</t>
  </si>
  <si>
    <t xml:space="preserve"> MOED-20142 </t>
  </si>
  <si>
    <t>ELETRICISTA (MODALIDADE: HORISTA|ENCARGOS SOCIAIS: INCLUSO)</t>
  </si>
  <si>
    <t xml:space="preserve"> 00006111 </t>
  </si>
  <si>
    <t>SERVENTE DE OBRAS (HORISTA)</t>
  </si>
  <si>
    <t>1,91%</t>
  </si>
  <si>
    <t xml:space="preserve"> MOED-2090 </t>
  </si>
  <si>
    <t>SERRALHEIRO (MODALIDADE: HORISTA|ENCARGOS SOCIAIS: INCLUSO)</t>
  </si>
  <si>
    <t>1,88%</t>
  </si>
  <si>
    <t>1,74%</t>
  </si>
  <si>
    <t xml:space="preserve"> MOED-20130 </t>
  </si>
  <si>
    <t>AJUDANTE DE ELETRICISTA (MODALIDADE: HORISTA|ENCARGOS SOCIAIS: INCLUSO)</t>
  </si>
  <si>
    <t xml:space="preserve"> 00002436 </t>
  </si>
  <si>
    <t>ELETRICISTA (HORISTA)</t>
  </si>
  <si>
    <t>1,38%</t>
  </si>
  <si>
    <t xml:space="preserve"> 00004750 </t>
  </si>
  <si>
    <t>PEDREIRO (HORISTA)</t>
  </si>
  <si>
    <t xml:space="preserve"> MATED-13096 </t>
  </si>
  <si>
    <t>CESTA BÁSICA/ALIMENTAÇÃO - HORISTA (ENCARGOS COMPLEMENTARES)</t>
  </si>
  <si>
    <t xml:space="preserve"> 00037370 </t>
  </si>
  <si>
    <t>ALIMENTACAO - HORISTA (COLETADO CAIXA - ENCARGOS COMPLEMENTARES)</t>
  </si>
  <si>
    <t xml:space="preserve"> 00000247 </t>
  </si>
  <si>
    <t>AJUDANTE DE ELETRICISTA (HORISTA)</t>
  </si>
  <si>
    <t xml:space="preserve"> MOED-20136 </t>
  </si>
  <si>
    <t>AJUDANTE ESPECIALIZADO (MODALIDADE: HORISTA|ENCARGOS SOCIAIS: INCLUSO)</t>
  </si>
  <si>
    <t>0,88%</t>
  </si>
  <si>
    <t>0,86%</t>
  </si>
  <si>
    <t xml:space="preserve"> MATED-13099 </t>
  </si>
  <si>
    <t>EXAMES - HORISTA (ENCARGOS COMPLEMENTARES)</t>
  </si>
  <si>
    <t xml:space="preserve"> 00037372 </t>
  </si>
  <si>
    <t>EXAMES - HORISTA (COLETADO CAIXA - ENCARGOS COMPLEMENTARES)</t>
  </si>
  <si>
    <t xml:space="preserve"> 9447 </t>
  </si>
  <si>
    <t>Quadro em chapa de aço com pintura eletrostática na cor cinza med. 1200x800x250mm, completo com barramento, proteção, inclusive 01 disjuntor de 400A - 85KA, 01 disjuntor de 200A-25KA e 03 disjuntores de 175A-25KA</t>
  </si>
  <si>
    <t xml:space="preserve"> 00004755 </t>
  </si>
  <si>
    <t>MARMORISTA / GRANITEIRO (HORISTA)</t>
  </si>
  <si>
    <t>0,73%</t>
  </si>
  <si>
    <t>0,61%</t>
  </si>
  <si>
    <t>0,60%</t>
  </si>
  <si>
    <t xml:space="preserve"> 00037553 </t>
  </si>
  <si>
    <t>ARGAMASSA INDUSTRIALIZADA PARA CHAPISCO COLANTE</t>
  </si>
  <si>
    <t>0,56%</t>
  </si>
  <si>
    <t xml:space="preserve"> 00010555 </t>
  </si>
  <si>
    <t>PORTA DE MADEIRA, FOLHA MEDIA (NBR 15930) DE 800 X 2100 MM, DE 35 MM A 40 MM DE ESPESSURA, NUCLEO SEMI-SOLIDO (SARRAFEADO), CAPA LISA EM HDF, ACABAMENTO EM PRIMER PARA PINTURA</t>
  </si>
  <si>
    <t xml:space="preserve"> MATED-12413 </t>
  </si>
  <si>
    <t>ARDÓSIA (COR: NATURAL|ACABAMENTO: POLIDO|ESPESSURA: 3CM|DENSIDADE: 2,8G/CM3*|PESO: 56KG/M2) *FONTE NBR 6120</t>
  </si>
  <si>
    <t>0,55%</t>
  </si>
  <si>
    <t>0,53%</t>
  </si>
  <si>
    <t xml:space="preserve"> MOED-20150 </t>
  </si>
  <si>
    <t>PEDREIRO (MODALIDADE: HORISTA|ENCARGOS SOCIAIS: INCLUSO)</t>
  </si>
  <si>
    <t>0,46%</t>
  </si>
  <si>
    <t xml:space="preserve"> MATED-13097 </t>
  </si>
  <si>
    <t>TRANSPORTE - HORISTA (ENCARGOS COMPLEMENTARES)</t>
  </si>
  <si>
    <t xml:space="preserve"> 00037371 </t>
  </si>
  <si>
    <t>TRANSPORTE - HORISTA (COLETADO CAIXA - ENCARGOS COMPLEMENTARES)</t>
  </si>
  <si>
    <t xml:space="preserve"> MOED-20146 </t>
  </si>
  <si>
    <t>GRANITEIRO/MARMORISTA (MODALIDADE: HORISTA|ENCARGOS SOCIAIS: INCLUSO)</t>
  </si>
  <si>
    <t>0,45%</t>
  </si>
  <si>
    <t xml:space="preserve"> 00000183 </t>
  </si>
  <si>
    <t>BATENTE / PORTAL / ADUELA / MARCO EM MADEIRA MACICA COM REBAIXO, E = *3* CM, L = *14* CM, PARA PORTAS DE GIRO DE *60 CM A 120* CM X *210* CM, CEDRINHO / ANGELIM COMERCIAL / TAURI / CURUPIXA / PEROBA / CUMARU OU EQUIVALENTE DA REGIAO (NAO INCLUI ALIZARES)</t>
  </si>
  <si>
    <t>JG</t>
  </si>
  <si>
    <t>0,41%</t>
  </si>
  <si>
    <t xml:space="preserve"> 00001214 </t>
  </si>
  <si>
    <t>CARPINTEIRO DE ESQUADRIAS (HORISTA)</t>
  </si>
  <si>
    <t xml:space="preserve"> 00044497 </t>
  </si>
  <si>
    <t>MONTADOR DE ESTRUTURAS METALICAS HORISTA</t>
  </si>
  <si>
    <t>0,36%</t>
  </si>
  <si>
    <t xml:space="preserve"> 00002696 </t>
  </si>
  <si>
    <t>ENCANADOR OU BOMBEIRO HIDRAULICO (HORISTA)</t>
  </si>
  <si>
    <t>0,33%</t>
  </si>
  <si>
    <t xml:space="preserve"> 00012869 </t>
  </si>
  <si>
    <t>TELHADOR / TELHADISTA (HORISTA)</t>
  </si>
  <si>
    <t>0,32%</t>
  </si>
  <si>
    <t xml:space="preserve"> MOED-20151 </t>
  </si>
  <si>
    <t>PINTOR (MODALIDADE: HORISTA|ENCARGOS SOCIAIS: INCLUSO)</t>
  </si>
  <si>
    <t>0,31%</t>
  </si>
  <si>
    <t xml:space="preserve"> MATED-14639 </t>
  </si>
  <si>
    <t>EPI PARA FAMÍLIA SERVENTE - HORISTA (ENCARGOS COMPLEMENTARES)</t>
  </si>
  <si>
    <t>0,30%</t>
  </si>
  <si>
    <t xml:space="preserve"> 00006110 </t>
  </si>
  <si>
    <t>SERRALHEIRO (HORISTA)</t>
  </si>
  <si>
    <t>0,29%</t>
  </si>
  <si>
    <t xml:space="preserve"> MOED-20149 </t>
  </si>
  <si>
    <t>MONTADOR (MODALIDADE: HORISTA|ENCARGOS SOCIAIS: INCLUSO)</t>
  </si>
  <si>
    <t>0,28%</t>
  </si>
  <si>
    <t xml:space="preserve"> MATED-12395 </t>
  </si>
  <si>
    <t>LUMINÁRIA COMERCIAL CHANFRADA (FIXAÇÃO: SOBREPOR|COMPRIMENTO: 120CM|MATERIAL: CHAPA DE AÇO|ACABAMENTO: TRATAMENTO ANTI-CORROSIVO|COR: BRANCA|TIPO DE LÂMPADAS: TUBULAR|BASE: NÃO INCLUSO|REATOR: NÃO INCLUSO|CAPACIDADE: DUAS (2) LÂMPADAS - NÃO INCLUSO)</t>
  </si>
  <si>
    <t>0,27%</t>
  </si>
  <si>
    <t xml:space="preserve"> 00001106 </t>
  </si>
  <si>
    <t>CAL HIDRATADA CH-I PARA ARGAMASSAS</t>
  </si>
  <si>
    <t>0,26%</t>
  </si>
  <si>
    <t>0,25%</t>
  </si>
  <si>
    <t>0,23%</t>
  </si>
  <si>
    <t xml:space="preserve"> 00001743 </t>
  </si>
  <si>
    <t>CUBA ACO INOX (AISI 304) DE EMBUTIR COM VALVULA 3 1/2", DE *46 X 30 X 12* CM</t>
  </si>
  <si>
    <t>0,22%</t>
  </si>
  <si>
    <t xml:space="preserve"> MATED-9873 </t>
  </si>
  <si>
    <t>LÂMPADA (TIPO: LED|FORMATO: TUBULAR|COMPRIMENTO: 120CM|DIÂMETRO: T8[Ø26MM]|POTÊNCIA: 18-20W|LÚMENS: 1850LM|COR DA LUZ: BRANCA-6500K|SOQUETE-BASE: G13|TENSÃO: 110|220V)</t>
  </si>
  <si>
    <t>0,21%</t>
  </si>
  <si>
    <t>0,20%</t>
  </si>
  <si>
    <t xml:space="preserve"> MATED-14632 </t>
  </si>
  <si>
    <t>EPI PARA FAMÍLIA ELETRICISTA - HORISTA (ENCARGOS COMPLEMENTARES)</t>
  </si>
  <si>
    <t xml:space="preserve"> 00043466 </t>
  </si>
  <si>
    <t>FERRAMENTAS - FAMILIA PINTOR - HORISTA (ENCARGOS COMPLEMENTARES - COLETADO CAIXA)</t>
  </si>
  <si>
    <t>0,19%</t>
  </si>
  <si>
    <t xml:space="preserve"> 00003081 </t>
  </si>
  <si>
    <t>FECHADURA ESPELHO PARA PORTA EXTERNA, EM ACO INOX (MAQUINA, TESTA E CONTRA-TESTA) E EM ZAMAC (MACANETA, LINGUETA E TRINCOS) COM ACABAMENTO CROMADO, MAQUINA DE 55 MM, INCLUINDO CHAVE TIPO CILINDRO</t>
  </si>
  <si>
    <t xml:space="preserve"> 00000252 </t>
  </si>
  <si>
    <t>AJUDANTE DE SERRALHEIRO (HORISTA)</t>
  </si>
  <si>
    <t>0,18%</t>
  </si>
  <si>
    <t xml:space="preserve"> 00043490 </t>
  </si>
  <si>
    <t>EPI - FAMILIA PINTOR - HORISTA (ENCARGOS COMPLEMENTARES - COLETADO CAIXA)</t>
  </si>
  <si>
    <t xml:space="preserve"> 00002432 </t>
  </si>
  <si>
    <t>DOBRADICA EM ACO/FERRO, 3 1/2" X 3", E= 1,9 A 2 MM, COM ANEL, CROMADO OU ZINCADO, TAMPA BOLA, COM PARAFUSOS</t>
  </si>
  <si>
    <t>0,17%</t>
  </si>
  <si>
    <t xml:space="preserve"> MATED-21710 </t>
  </si>
  <si>
    <t>ARDÓSIA (COR: NATURAL|ACABAMENTO: POLIDO|ESPESSURA: 2CM|DENSIDADE: 2,8G/CM3*|PESO: 56KG/M2) *FONTE NBR 6120</t>
  </si>
  <si>
    <t xml:space="preserve"> 00043491 </t>
  </si>
  <si>
    <t>EPI - FAMILIA SERVENTE - HORISTA (ENCARGOS COMPLEMENTARES - COLETADO CAIXA)</t>
  </si>
  <si>
    <t>87,36%</t>
  </si>
  <si>
    <t xml:space="preserve"> MATED-11834 </t>
  </si>
  <si>
    <t>SOQUETE PARA LÂMPADA (BASE: G13|SISTEMA: ANTI-VIBRATÓRIO|PORTA-STARTER: NÃO|TIPO: LÂMPADA TUBULAR [T8-T10]|CORRENTE: 2A|TENSÃO: 500V|MATERIAL: POLICARBONATO|COR: BRANCA)</t>
  </si>
  <si>
    <t>87,53%</t>
  </si>
  <si>
    <t xml:space="preserve"> 00037666 </t>
  </si>
  <si>
    <t>OPERADOR DE BETONEIRA ESTACIONARIA / MISTURADOR (HORISTA)</t>
  </si>
  <si>
    <t>87,70%</t>
  </si>
  <si>
    <t>87,86%</t>
  </si>
  <si>
    <t>0,16%</t>
  </si>
  <si>
    <t xml:space="preserve"> 00036520 </t>
  </si>
  <si>
    <t>BACIA SANITARIA (VASO) CONVENCIONAL PARA PCD, SEM FURO FRONTAL, DE LOUCA BRANCA (SEM ASSENTO)</t>
  </si>
  <si>
    <t xml:space="preserve"> MATED-14637 </t>
  </si>
  <si>
    <t>EPI PARA FAMÍLIA PEDREIRO - HORISTA (ENCARGOS COMPLEMENTARES)</t>
  </si>
  <si>
    <t xml:space="preserve"> 00020017 </t>
  </si>
  <si>
    <t>GUARNICAO / ALIZAR / VISTA LISA EM MADEIRA MACICA, PARA PORTA, E = *1* CM, L = *5* CM, CEDRINHO / ANGELIM COMERCIAL / TAURI/ CURUPIXA / PEROBA / CUMARU OU EQUIVALENTE DA REGIAO</t>
  </si>
  <si>
    <t>0,15%</t>
  </si>
  <si>
    <t xml:space="preserve"> 00004257 </t>
  </si>
  <si>
    <t>OPERADOR DE MARTELETE OU MARTELETEIRO (HORISTA)</t>
  </si>
  <si>
    <t>0,14%</t>
  </si>
  <si>
    <t xml:space="preserve"> 00043484 </t>
  </si>
  <si>
    <t>EPI - FAMILIA ELETRICISTA - HORISTA (ENCARGOS COMPLEMENTARES - COLETADO CAIXA)</t>
  </si>
  <si>
    <t xml:space="preserve"> 00043489 </t>
  </si>
  <si>
    <t>EPI - FAMILIA PEDREIRO - HORISTA (ENCARGOS COMPLEMENTARES - COLETADO CAIXA)</t>
  </si>
  <si>
    <t>0,13%</t>
  </si>
  <si>
    <t xml:space="preserve"> MATED-14620 </t>
  </si>
  <si>
    <t>FERRAMENTAS PARA FAMÍLIA ELETRICISTA - HORISTA (ENCARGOS COMPLEMENTARES)</t>
  </si>
  <si>
    <t xml:space="preserve"> MATED-14627 </t>
  </si>
  <si>
    <t>FERRAMENTAS PARA FAMÍLIA SERVENTE - HORISTA (ENCARGOS COMPLEMENTARES)</t>
  </si>
  <si>
    <t xml:space="preserve"> 00000246 </t>
  </si>
  <si>
    <t>AUXILIAR DE ENCANADOR OU BOMBEIRO HIDRAULICO (HORISTA)</t>
  </si>
  <si>
    <t>0,12%</t>
  </si>
  <si>
    <t xml:space="preserve"> 00004221 </t>
  </si>
  <si>
    <t>OLEO DIESEL COMBUSTIVEL COMUM METROPOLITANO S-10 OU S-500</t>
  </si>
  <si>
    <t xml:space="preserve"> 00044499 </t>
  </si>
  <si>
    <t>AJUDANTE DE ESTRUTURAS METALICAS (HORISTA)</t>
  </si>
  <si>
    <t xml:space="preserve"> 00007194 </t>
  </si>
  <si>
    <t>TELHA DE FIBROCIMENTO ONDULADA E = 6 MM, DE 2,44 X 1,10 M (SEM AMIANTO)</t>
  </si>
  <si>
    <t xml:space="preserve"> MOED-20132 </t>
  </si>
  <si>
    <t>AJUDANTE DE PINTOR (MODALIDADE: HORISTA|ENCARGOS SOCIAIS: INCLUSO)</t>
  </si>
  <si>
    <t>91,79%</t>
  </si>
  <si>
    <t xml:space="preserve"> MATED-9872 </t>
  </si>
  <si>
    <t>LÂMPADA (TIPO: LED|FORMATO: TUBULAR|COMPRIMENTO: 60CM|DIÂMETRO: T8[Ø26MM]|POTÊNCIA: 9-10W|LÚMENS: 900LM|COR DA LUZ: BRANCA-6500K|SOQUETE-BASE: G13|TENSÃO: 110/220V)</t>
  </si>
  <si>
    <t>0,11%</t>
  </si>
  <si>
    <t>0,10%</t>
  </si>
  <si>
    <t xml:space="preserve"> 00006160 </t>
  </si>
  <si>
    <t>SOLDADOR (HORISTA)</t>
  </si>
  <si>
    <t xml:space="preserve"> 00001213 </t>
  </si>
  <si>
    <t>CARPINTEIRO DE FORMAS PARA CONCRETO (HORISTA)</t>
  </si>
  <si>
    <t xml:space="preserve"> MOED-9202 </t>
  </si>
  <si>
    <t>VIDRACEIRO (MODALIDADE: HORISTA|ENCARGOS SOCIAIS: INCLUSO)</t>
  </si>
  <si>
    <t xml:space="preserve"> MATED-14625 </t>
  </si>
  <si>
    <t>FERRAMENTAS PARA FAMÍLIA PEDREIRO - HORISTA (ENCARGOS COMPLEMENTARES)</t>
  </si>
  <si>
    <t>0,09%</t>
  </si>
  <si>
    <t xml:space="preserve"> 00004425 </t>
  </si>
  <si>
    <t>VIGA NAO APARELHADA *6 X 12* CM, EM MACARANDUBA/MASSARANDUBA, ANGELIM OU EQUIVALENTE DA REGIAO - BRUTA</t>
  </si>
  <si>
    <t xml:space="preserve"> 00043460 </t>
  </si>
  <si>
    <t>FERRAMENTAS - FAMILIA ELETRICISTA - HORISTA (ENCARGOS COMPLEMENTARES - COLETADO CAIXA)</t>
  </si>
  <si>
    <t xml:space="preserve"> EQED-20769 </t>
  </si>
  <si>
    <t>MÁQUINA DE CORTE PARA MÁRMORE/GRANITO (TIPO: ELÉTRICA|CORTE 45 GRAUS: SIM|POTÊNCIA: 2200W*|TENSÃO: 220V|PROFUNDIDADE MÁXIMA DE CORTE: 1200MM*|LARGURA MÁXIMA DE CORTE: 3000MM*|CONSUMO: 2,2KWH|OPERADOR: NÃO INCLUSO)*VALORES APROXIMADOS</t>
  </si>
  <si>
    <t>0,00</t>
  </si>
  <si>
    <t xml:space="preserve"> 00002706 </t>
  </si>
  <si>
    <t>ENGENHEIRO CIVIL DE OBRA JUNIOR (HORISTA)</t>
  </si>
  <si>
    <t xml:space="preserve"> MATED-27954 </t>
  </si>
  <si>
    <t>TUBO DE AÇO (TIPO: INDUSTRIAL COM COSTURA|MATERIAL: AÇO GALVANIZADO|NORMA: NBR-6591)</t>
  </si>
  <si>
    <t>0,08%</t>
  </si>
  <si>
    <t xml:space="preserve"> 00006157 </t>
  </si>
  <si>
    <t>VALVULA EM METAL CROMADO PARA PIA AMERICANA 3.1/2 X 1.1/2"</t>
  </si>
  <si>
    <t xml:space="preserve"> 00043465 </t>
  </si>
  <si>
    <t>FERRAMENTAS - FAMILIA PEDREIRO - HORISTA (ENCARGOS COMPLEMENTARES - COLETADO CAIXA)</t>
  </si>
  <si>
    <t xml:space="preserve"> 00010420 </t>
  </si>
  <si>
    <t>BACIA SANITARIA (VASO) CONVENCIONAL, DE LOUCA BRANCA, SIFAO APARENTE, SAIDA VERTICAL (SEM ASSENTO)</t>
  </si>
  <si>
    <t xml:space="preserve"> 00043467 </t>
  </si>
  <si>
    <t>FERRAMENTAS - FAMILIA SERVENTE - HORISTA (ENCARGOS COMPLEMENTARES - COLETADO CAIXA)</t>
  </si>
  <si>
    <t xml:space="preserve"> MATED-9206 </t>
  </si>
  <si>
    <t>PERFIL DE BORRACHA (MEDIDAS: 3MMX15MM*|APLICAÇÃO: ESQUADRIAS) *VALORES REFERENCIAIS APROXIMADOS</t>
  </si>
  <si>
    <t>0,07%</t>
  </si>
  <si>
    <t xml:space="preserve"> MATED-12392 </t>
  </si>
  <si>
    <t>LUMINÁRIA COMERCIAL CHANFRADA (FIXAÇÃO: SOBREPOR|COMPRIMENTO: 60CM|MATERIAL: CHAPA DE AÇO|ACABAMENTO: TRATAMENTO ANTI-CORROSIVO|COR: BRANCA|TIPO DE LÂMPADAS: TUBULAR|BASE: NÃO INCLUSO|REATOR: NÃO INCLUSO|CAPACIDADE: QUATRO (4) LÂMPADAS - NÃO INCLUSO)</t>
  </si>
  <si>
    <t xml:space="preserve"> 00004253 </t>
  </si>
  <si>
    <t>OPERADOR DE GUINCHO OU GUINCHEIRO (HORISTA)</t>
  </si>
  <si>
    <t>95,37%</t>
  </si>
  <si>
    <t>95,44%</t>
  </si>
  <si>
    <t xml:space="preserve"> MATED-11442 </t>
  </si>
  <si>
    <t>FUNDO ANTICORROSIVO PARA METAIS FERROSOS (ZARCÃO)</t>
  </si>
  <si>
    <t>0,06%</t>
  </si>
  <si>
    <t xml:space="preserve"> MATED-12750 </t>
  </si>
  <si>
    <t>FUNDO PARA SUPERFÍCIE GALVANIZADA (ACABAMENTO: FOSCO)</t>
  </si>
  <si>
    <t xml:space="preserve"> 00037752 </t>
  </si>
  <si>
    <t>CAMINHAO TOCO, PESO BRUTO TOTAL 16000 KG, CARGA UTIL MAXIMA 11030 KG, DISTANCIA ENTRE EIXOS 5,41 M, POTENCIA 185 CV (INCLUI CABINE E CHASSI, NAO INCLUI CARROCERIA)</t>
  </si>
  <si>
    <t xml:space="preserve"> 00004760 </t>
  </si>
  <si>
    <t>AZULEJISTA OU LADRILHEIRO (HORISTA)</t>
  </si>
  <si>
    <t>0,05%</t>
  </si>
  <si>
    <t xml:space="preserve"> 00039025 </t>
  </si>
  <si>
    <t>PORTA DE ABRIR, TIPO VENEZIANA, EM ALUMINIO, ACABAMENTO ANODIZADO NATURAL, 90 CM X 210 CM (LARGURA X ALTURA), SEM GUARNICAO/ALIZAR/VISTA</t>
  </si>
  <si>
    <t xml:space="preserve"> 00003799 </t>
  </si>
  <si>
    <t>LUMINARIA DE SOBREPOR EM CHAPA DE ACO PARA 2 LAMPADAS FLUORESCENTES DE *36* W, ALETADA, COMPLETA (LAMPADAS E REATOR INCLUSOS)</t>
  </si>
  <si>
    <t xml:space="preserve"> 00043483 </t>
  </si>
  <si>
    <t>EPI - FAMILIA CARPINTEIRO DE FORMAS - HORISTA (ENCARGOS COMPLEMENTARES - COLETADO CAIXA)</t>
  </si>
  <si>
    <t>0,04%</t>
  </si>
  <si>
    <t xml:space="preserve"> MOCO-33042 </t>
  </si>
  <si>
    <t>ENGENHEIRO/ARQUITETO (NÍVEL: PLENO)</t>
  </si>
  <si>
    <t>96,78%</t>
  </si>
  <si>
    <t xml:space="preserve"> MATED-13358 </t>
  </si>
  <si>
    <t>96,87%</t>
  </si>
  <si>
    <t xml:space="preserve"> MATED-13098 </t>
  </si>
  <si>
    <t>SEGURO - HORISTA (ENCARGOS COMPLEMENTARES)</t>
  </si>
  <si>
    <t>96,91%</t>
  </si>
  <si>
    <t xml:space="preserve"> 00037373 </t>
  </si>
  <si>
    <t>SEGURO - HORISTA (COLETADO CAIXA - ENCARGOS COMPLEMENTARES)</t>
  </si>
  <si>
    <t xml:space="preserve"> 00037758 </t>
  </si>
  <si>
    <t>CAMINHAO TRUCADO, PESO BRUTO TOTAL 23000 KG, CARGA UTIL MAXIMA 15285 KG, DISTANCIA ENTRE EIXOS 4,80 M, POTENCIA 326 CV (INCLUI CABINE E CHASSI, NAO INCLUI CARROCERIA)</t>
  </si>
  <si>
    <t>97,12%</t>
  </si>
  <si>
    <t>97,16%</t>
  </si>
  <si>
    <t>97,20%</t>
  </si>
  <si>
    <t>97,24%</t>
  </si>
  <si>
    <t xml:space="preserve"> MATED-14626 </t>
  </si>
  <si>
    <t>FERRAMENTAS PARA FAMÍLIA PINTOR - HORISTA (ENCARGOS COMPLEMENTARES)</t>
  </si>
  <si>
    <t xml:space="preserve"> 00043488 </t>
  </si>
  <si>
    <t>EPI - FAMILIA OPERADOR ESCAVADEIRA - HORISTA (ENCARGOS COMPLEMENTARES - COLETADO CAIXA)</t>
  </si>
  <si>
    <t>97,31%</t>
  </si>
  <si>
    <t>97,35%</t>
  </si>
  <si>
    <t xml:space="preserve"> 00020269 </t>
  </si>
  <si>
    <t>LAVATORIO / CUBA DE EMBUTIR, OVAL, DE LOUCA BRANCA, SEM LADRAO, DIMENSOES *50 X 35* CM (L X C)</t>
  </si>
  <si>
    <t xml:space="preserve"> MATED-29270 </t>
  </si>
  <si>
    <t>PARAFUSO (ROSCA: AUTOATARRAXANTE COM PONTA GUIA|MATERIAL: AÇO|ACABAMENTO: ZINCADO|COMPRIMENTO: 50MM|DIÂMETRO: 4,8MM[3/16"])</t>
  </si>
  <si>
    <t>97,42%</t>
  </si>
  <si>
    <t xml:space="preserve"> MATED-14638 </t>
  </si>
  <si>
    <t>EPI PARA FAMÍLIA PINTOR - HORISTA (ENCARGOS COMPLEMENTARES)</t>
  </si>
  <si>
    <t>0,03%</t>
  </si>
  <si>
    <t>97,49%</t>
  </si>
  <si>
    <t>97,56%</t>
  </si>
  <si>
    <t xml:space="preserve"> 00002705 </t>
  </si>
  <si>
    <t>ENERGIA ELETRICA ATE 2000 KWH INDUSTRIAL, SEM DEMANDA</t>
  </si>
  <si>
    <t>Franquia</t>
  </si>
  <si>
    <t>KWH</t>
  </si>
  <si>
    <t>97,66%</t>
  </si>
  <si>
    <t xml:space="preserve"> 00004384 </t>
  </si>
  <si>
    <t>PARAFUSO NIQUELADO COM ACABAMENTO CROMADO PARA FIXAR PECA SANITARIA, INCLUI PORCA CEGA, ARRUELA E BUCHA DE NYLON TAMANHO S-10</t>
  </si>
  <si>
    <t xml:space="preserve"> MATED-20766 </t>
  </si>
  <si>
    <t>CONJUNTO PARA POLIMENTO (APLICAÇÃO: MÁRMORE E GRANITO|ACABAMENTO: PRÉ-POLIMENTO, POLIMENTO E LUSTRO|INCLUSO: LIXA DIAMANTADA)</t>
  </si>
  <si>
    <t xml:space="preserve"> 00004093 </t>
  </si>
  <si>
    <t>MOTORISTA DE CAMINHAO (HORISTA)</t>
  </si>
  <si>
    <t xml:space="preserve"> MOED-8499 </t>
  </si>
  <si>
    <t>OPERADOR DE BETONEIRA ESTACIONÁRIA (MODALIDADE: HORISTA|ENCARGOS SOCIAIS: INCLUSO)</t>
  </si>
  <si>
    <t xml:space="preserve"> MATED-20139 </t>
  </si>
  <si>
    <t>AÇO (APLICAÇÃO: USO GERAL|NORMAS: ASTM A-36/A-572)</t>
  </si>
  <si>
    <t>98,22%</t>
  </si>
  <si>
    <t>98,27%</t>
  </si>
  <si>
    <t>98,30%</t>
  </si>
  <si>
    <t xml:space="preserve"> 00034466 </t>
  </si>
  <si>
    <t>AJUDANTE DE PINTOR (HORISTA)</t>
  </si>
  <si>
    <t>98,32%</t>
  </si>
  <si>
    <t>0,02%</t>
  </si>
  <si>
    <t>98,37%</t>
  </si>
  <si>
    <t xml:space="preserve"> 00043485 </t>
  </si>
  <si>
    <t>EPI - FAMILIA ENCANADOR - HORISTA (ENCARGOS COMPLEMENTARES - COLETADO CAIXA)</t>
  </si>
  <si>
    <t xml:space="preserve"> 00037588 </t>
  </si>
  <si>
    <t>VALVULA DE ESCOAMENTO PARA TANQUE, EM METAL CROMADO, 1.1/2", SEM LADRAO, COM TAMPAO PLASTICO</t>
  </si>
  <si>
    <t>98,60%</t>
  </si>
  <si>
    <t>98,62%</t>
  </si>
  <si>
    <t>98,64%</t>
  </si>
  <si>
    <t xml:space="preserve"> MOED-20143 </t>
  </si>
  <si>
    <t>BOMBEIRO/ENCANADOR (MODALIDADE: HORISTA|ENCARGOS SOCIAIS: INCLUSO)</t>
  </si>
  <si>
    <t>98,66%</t>
  </si>
  <si>
    <t>98,68%</t>
  </si>
  <si>
    <t>98,70%</t>
  </si>
  <si>
    <t xml:space="preserve"> MATED-11177 </t>
  </si>
  <si>
    <t>LOCAÇÃO CAÇAMBA ESTACIONÁRIA (MATERIAL: AÇO CARBONO|CAPACIDADE EM VOLUME: 5M3|CAPACIDADE EM TONELADAS: 7,5TON*|APLICAÇÃO: REMOÇÃO DE ENTULHO E/OU TERRA)*VALORES REFERENCIAIS APROXIMADOS</t>
  </si>
  <si>
    <t>98,72%</t>
  </si>
  <si>
    <t>98,74%</t>
  </si>
  <si>
    <t>98,76%</t>
  </si>
  <si>
    <t xml:space="preserve"> 00013954 </t>
  </si>
  <si>
    <t>POLIDORA DE PISO (POLITRIZ) ELETRICA, MOTOR MONOFASICO DE 4 HP, PESO DE 100 KG, DIAMETRO DO TRABALHO DE 450 MM</t>
  </si>
  <si>
    <t>98,78%</t>
  </si>
  <si>
    <t>98,80%</t>
  </si>
  <si>
    <t xml:space="preserve"> 00004302 </t>
  </si>
  <si>
    <t>PARAFUSO ZINCADO ROSCA SOBERBA, CABECA SEXTAVADA, 5/16" X 250 MM, PARA FIXACAO DE TELHA EM MADEIRA</t>
  </si>
  <si>
    <t>98,81%</t>
  </si>
  <si>
    <t>98,83%</t>
  </si>
  <si>
    <t xml:space="preserve"> 00010489 </t>
  </si>
  <si>
    <t>VIDRACEIRO (HORISTA)</t>
  </si>
  <si>
    <t>98,85%</t>
  </si>
  <si>
    <t>98,87%</t>
  </si>
  <si>
    <t xml:space="preserve"> 00004823 </t>
  </si>
  <si>
    <t>MASSA PLASTICA PARA MARMORE/GRANITO</t>
  </si>
  <si>
    <t>98,89%</t>
  </si>
  <si>
    <t>98,94%</t>
  </si>
  <si>
    <t xml:space="preserve"> MOED- 20142 </t>
  </si>
  <si>
    <t>ELETRICISTA</t>
  </si>
  <si>
    <t xml:space="preserve"> MATED-28722 </t>
  </si>
  <si>
    <t>PARAFUSO (ROSCA: AUTOBROCANTE|MATERIAL: AÇO|ACABAMENTO: ZINCADO|COMPRIMENTO: 19MM|DIÂMETRO: 4,8MM[3/16"])</t>
  </si>
  <si>
    <t>98,98%</t>
  </si>
  <si>
    <t>99,00%</t>
  </si>
  <si>
    <t>99,03%</t>
  </si>
  <si>
    <t xml:space="preserve"> 00020020 </t>
  </si>
  <si>
    <t>MOTORISTA DE CAMINHAO-BASCULANTE (HORISTA)</t>
  </si>
  <si>
    <t>99,05%</t>
  </si>
  <si>
    <t>99,06%</t>
  </si>
  <si>
    <t>99,08%</t>
  </si>
  <si>
    <t>99,11%</t>
  </si>
  <si>
    <t xml:space="preserve"> 00044945 </t>
  </si>
  <si>
    <t>SIFAO / TUBO SINFONADO EXTENSIVEL/SANFONADO, UNIVERSAL/ SIMPLES, ENTRE *50 A 70* CM, DE PLASTICO BRANCO</t>
  </si>
  <si>
    <t>99,14%</t>
  </si>
  <si>
    <t xml:space="preserve"> MOED-20131 </t>
  </si>
  <si>
    <t>AJUDANTE DE BOMBEIRO/ENCANADOR (MODALIDADE: HORISTA|ENCARGOS SOCIAIS: INCLUSO)</t>
  </si>
  <si>
    <t>0,01%</t>
  </si>
  <si>
    <t>99,17%</t>
  </si>
  <si>
    <t xml:space="preserve"> MATED-18323 </t>
  </si>
  <si>
    <t>CANTONEIRA ZZ /JUNÇÃO ANGULAR PARA PERFILADO (MATERIAL: CHAPA DE AÇO|TRATAMENTO: PRÉ-ZINCADO|ALTURA: 38MM|LARGURA:38MM)</t>
  </si>
  <si>
    <t>99,19%</t>
  </si>
  <si>
    <t xml:space="preserve"> MATED-29265 </t>
  </si>
  <si>
    <t>ESCOVA DE VEDAÇÃO SEM BARREIRA PLÁSTICA (MEDIDAS: 5X8MM|REFERÊNCIA: FIT-212)</t>
  </si>
  <si>
    <t>99,22%</t>
  </si>
  <si>
    <t>99,23%</t>
  </si>
  <si>
    <t xml:space="preserve"> MATED-29261 </t>
  </si>
  <si>
    <t>PRESILHA DO ARREMATE (REFERÊNCIA: NYL-190)</t>
  </si>
  <si>
    <t xml:space="preserve"> MATED-11886 </t>
  </si>
  <si>
    <t>SUPORTE OU GANCHO PARA LUMINÁRIA EM PERFILADO (TIPO: CURTO|MATERIAL: CHAPA DE AÇO|TRATAMENTO: PRÉ-ZINCADO|COMPRIMENTO: 100MM)</t>
  </si>
  <si>
    <t>99,26%</t>
  </si>
  <si>
    <t xml:space="preserve"> 00043459 </t>
  </si>
  <si>
    <t>FERRAMENTAS - FAMILIA CARPINTEIRO DE FORMAS - HORISTA (ENCARGOS COMPLEMENTARES - COLETADO CAIXA)</t>
  </si>
  <si>
    <t>99,27%</t>
  </si>
  <si>
    <t>99,29%</t>
  </si>
  <si>
    <t xml:space="preserve"> MOED- 20130 </t>
  </si>
  <si>
    <t>AJUDANTE DE ELETRICISTA</t>
  </si>
  <si>
    <t>99,30%</t>
  </si>
  <si>
    <t xml:space="preserve"> MATED-14636 </t>
  </si>
  <si>
    <t>EPI PARA FAMÍLIA OPERADOR ESCAVADEIRA - HORISTA (ENCARGOS COMPLEMENTARES)</t>
  </si>
  <si>
    <t>99,31%</t>
  </si>
  <si>
    <t>99,33%</t>
  </si>
  <si>
    <t xml:space="preserve"> 00004230 </t>
  </si>
  <si>
    <t>OPERADOR DE MAQUINAS E TRATORES DIVERSOS - TERRAPLANAGEM (HORISTA)</t>
  </si>
  <si>
    <t>99,35%</t>
  </si>
  <si>
    <t>99,36%</t>
  </si>
  <si>
    <t xml:space="preserve"> MATED-31457 </t>
  </si>
  <si>
    <t>TELA DE POLIÉSTER ESTRUTURANTE (APLICAÇÃO: MANUTENÇÃO PREVENTIVA E CORRETIVA DE TRINCA)</t>
  </si>
  <si>
    <t>99,37%</t>
  </si>
  <si>
    <t xml:space="preserve"> MATED-11888 </t>
  </si>
  <si>
    <t>BARRA ROSCADA DE AÇO (DIÂMETRO DA SEÇÃO: 1/4"[6MM])</t>
  </si>
  <si>
    <t>99,38%</t>
  </si>
  <si>
    <t>99,40%</t>
  </si>
  <si>
    <t>99,41%</t>
  </si>
  <si>
    <t xml:space="preserve"> MATED- 12539 </t>
  </si>
  <si>
    <t>EXTINTOR DE PÓ QUIMICO (CAPACIDADE EXTINTORA: 2-A:20-B:C|AGENTE: FOSFATO MONOAMÔNICO| CARGA: 4KG)</t>
  </si>
  <si>
    <t>99,42%</t>
  </si>
  <si>
    <t>99,43%</t>
  </si>
  <si>
    <t xml:space="preserve"> MATED-9870 </t>
  </si>
  <si>
    <t>LÂMPADA (TIPO: LED|FORMATO: BULBO-A65|POTÊNCIA: 15W|LÚMENS: 1350LM|COR DA LUZ: BRANCA|TEMPERATURA DA COR: 6500K|SOQUETE-BASE: E27|TENSÃO: 110/220V)</t>
  </si>
  <si>
    <t>99,44%</t>
  </si>
  <si>
    <t>99,45%</t>
  </si>
  <si>
    <t xml:space="preserve"> 00044503 </t>
  </si>
  <si>
    <t>JARDINEIRO (HORISTA)</t>
  </si>
  <si>
    <t>99,46%</t>
  </si>
  <si>
    <t>99,47%</t>
  </si>
  <si>
    <t xml:space="preserve"> 00040703 </t>
  </si>
  <si>
    <t>MARTELO DEMOLIDOR ELETRICO, COM POTENCIA DE 2.000 W, FREQUENCIA DE 1.000 IMPACTOS POR MINUTO, FORCA DE IMPACTO ENTRE 60 E 65 J, PESO DE 30 KG</t>
  </si>
  <si>
    <t>99,48%</t>
  </si>
  <si>
    <t xml:space="preserve"> MATED-29266 </t>
  </si>
  <si>
    <t>ESCOVA DE VEDAÇÃO SEM BARREIRA PLÁSTICA (MEDIDAS: 7,5X6MM|REFERÊNCIA: FIT-246)</t>
  </si>
  <si>
    <t>99,49%</t>
  </si>
  <si>
    <t>99,50%</t>
  </si>
  <si>
    <t>99,51%</t>
  </si>
  <si>
    <t xml:space="preserve"> MATED-8357 </t>
  </si>
  <si>
    <t>BARRA AÇO (TIPO: CA-50|BITOLA: 8MM[5/16"]|MASSA LINEAR: 0,395KG/M)</t>
  </si>
  <si>
    <t>99,52%</t>
  </si>
  <si>
    <t>99,53%</t>
  </si>
  <si>
    <t>99,54%</t>
  </si>
  <si>
    <t>99,55%</t>
  </si>
  <si>
    <t>99,56%</t>
  </si>
  <si>
    <t xml:space="preserve"> MOCO-33037 </t>
  </si>
  <si>
    <t>DESENHISTA/MODELADOR TÉCNICO</t>
  </si>
  <si>
    <t>99,57%</t>
  </si>
  <si>
    <t>99,58%</t>
  </si>
  <si>
    <t>99,59%</t>
  </si>
  <si>
    <t>99,60%</t>
  </si>
  <si>
    <t>99,61%</t>
  </si>
  <si>
    <t xml:space="preserve"> MATED-11250 </t>
  </si>
  <si>
    <t>PEDRA BRITADA POSTO OBRA (NÚMERO: 1|GRANULOMETRIA: 9,5-19MM)</t>
  </si>
  <si>
    <t>99,62%</t>
  </si>
  <si>
    <t xml:space="preserve"> 00037734 </t>
  </si>
  <si>
    <t>CACAMBA METALICA BASCULANTE COM CAPACIDADE DE 10 M3 (INCLUI MONTAGEM, NAO INCLUI CAMINHAO)</t>
  </si>
  <si>
    <t>99,63%</t>
  </si>
  <si>
    <t>99,64%</t>
  </si>
  <si>
    <t xml:space="preserve"> MOCO-33048 </t>
  </si>
  <si>
    <t>TÉCNICO (NÍVEL: MÉDIO)</t>
  </si>
  <si>
    <t xml:space="preserve"> 00039027 </t>
  </si>
  <si>
    <t>PREGO DE ACO POLIDO COM CABECA 19 X 36 (3 1/4 X 9)</t>
  </si>
  <si>
    <t>99,65%</t>
  </si>
  <si>
    <t>99,66%</t>
  </si>
  <si>
    <t xml:space="preserve"> 00043492 </t>
  </si>
  <si>
    <t>EPI - FAMILIA SOLDADOR - HORISTA (ENCARGOS COMPLEMENTARES - COLETADO CAIXA)</t>
  </si>
  <si>
    <t xml:space="preserve"> 00006138 </t>
  </si>
  <si>
    <t>ANEL DE VEDACAO, PVC FLEXIVEL, 100 MM, PARA SAIDA DE BACIA / VASO SANITARIO</t>
  </si>
  <si>
    <t>99,67%</t>
  </si>
  <si>
    <t>99,68%</t>
  </si>
  <si>
    <t xml:space="preserve"> 00043461 </t>
  </si>
  <si>
    <t>FERRAMENTAS - FAMILIA ENCANADOR - HORISTA (ENCARGOS COMPLEMENTARES - COLETADO CAIXA)</t>
  </si>
  <si>
    <t>99,69%</t>
  </si>
  <si>
    <t xml:space="preserve"> MATED-11879 </t>
  </si>
  <si>
    <t>PERFILADO (TIPO: LISO|MATERIAL: CHAPA DE AÇO|TRATAMENTO: PRÉ-ZINCADO|CHAPA: N°18|LARGURA: 38MM|ALTURA: 19MM|TAMPA: NÃO INCLUSA)</t>
  </si>
  <si>
    <t>99,70%</t>
  </si>
  <si>
    <t xml:space="preserve"> 00006117 </t>
  </si>
  <si>
    <t>CARPINTEIRO AUXILIAR (HORISTA)</t>
  </si>
  <si>
    <t>99,71%</t>
  </si>
  <si>
    <t xml:space="preserve"> MATED-2089 </t>
  </si>
  <si>
    <t>ELETRODO REVESTIDO PARA SOLDA (DIÂMETRO NOMINAL: 4,0MM|FAIXA DE CORRENTE ELÉTRICA: 110-150A|COMPRIMENTO: 450MM|CLASSIFICAÇÃO: E7018|APLICAÇÃO: ESTRUTURAS METÁLICAS)</t>
  </si>
  <si>
    <t>99,72%</t>
  </si>
  <si>
    <t>99,73%</t>
  </si>
  <si>
    <t xml:space="preserve"> 00039795 </t>
  </si>
  <si>
    <t>QUADRO DE DISTRIBUICAO, SEM BARRAMENTO, EM PVC, DE EMBUTIR, PARA 6 DISJUNTORES NEMA OU 8 DISJUNTORES DIN</t>
  </si>
  <si>
    <t>99,74%</t>
  </si>
  <si>
    <t>99,75%</t>
  </si>
  <si>
    <t>99,76%</t>
  </si>
  <si>
    <t xml:space="preserve"> 00038191 </t>
  </si>
  <si>
    <t>LAMPADA FLUORESCENTE COMPACTA 2U BRANCA 15 W, BASE E27 (127/220 V)</t>
  </si>
  <si>
    <t>99,77%</t>
  </si>
  <si>
    <t xml:space="preserve"> MOED-20138 </t>
  </si>
  <si>
    <t>AZULEJISTA (MODALIDADE: HORISTA|ENCARGOS SOCIAIS: INCLUSO)</t>
  </si>
  <si>
    <t>99,78%</t>
  </si>
  <si>
    <t>0,00%</t>
  </si>
  <si>
    <t xml:space="preserve"> 00010685 </t>
  </si>
  <si>
    <t>ESCAVADEIRA HIDRAULICA SOBRE ESTEIRAS, CACAMBA 0,80M3, PESO OPERACIONAL 17T, POTENCIA BRUTA 111HP</t>
  </si>
  <si>
    <t>99,79%</t>
  </si>
  <si>
    <t>99,80%</t>
  </si>
  <si>
    <t xml:space="preserve"> MATED-34311 </t>
  </si>
  <si>
    <t>BUCHA DE NYLON (DIÂMETRO NOMINAL: 10MM|COMPRIMENTO DA BUCHA: 50MM|DIÂMETRO DO PARAFUSO: 6-8MM)</t>
  </si>
  <si>
    <t>99,81%</t>
  </si>
  <si>
    <t xml:space="preserve"> 00043468 </t>
  </si>
  <si>
    <t>FERRAMENTAS - FAMILIA SOLDADOR - HORISTA (ENCARGOS COMPLEMENTARES - COLETADO CAIXA)</t>
  </si>
  <si>
    <t>99,82%</t>
  </si>
  <si>
    <t xml:space="preserve"> MATED-4374 </t>
  </si>
  <si>
    <t>PARAFUSO (ROSCA: SOBERBA|CABEÇA SEXTAVADA|MATERAL: AÇO|COMPRIMENTO: 50MM|DIÂMETRO: 4,8MM [3/16"])</t>
  </si>
  <si>
    <t xml:space="preserve"> 00002689 </t>
  </si>
  <si>
    <t>ELETRODUTO PVC FLEXIVEL CORRUGADO, COR AMARELA, DE 20 MM</t>
  </si>
  <si>
    <t>99,83%</t>
  </si>
  <si>
    <t xml:space="preserve"> 00037731 </t>
  </si>
  <si>
    <t>CARROCERIA FIXA ABERTA DE MADEIRA PARA TRANSPORTE GERAL DE CARGA SECA DIMENSOES APROXIMADAS 2,5 X 7,00 X 0,50 M (INCLUI MONTAGEM, NAO INCLUI CAMINHAO)</t>
  </si>
  <si>
    <t>99,84%</t>
  </si>
  <si>
    <t xml:space="preserve"> EQED-20768 </t>
  </si>
  <si>
    <t>LIXADEIRA ANGULAR (TIPO: ELÉTRICA|POTÊNCIA: 1250W*|TENSÃO: 220V|DIÂMETRO DISCO: 7"|PESO: 4,6KG*|CONSUMO: 1,25KWH|OPERADOR: NÃO INCLUSO)*VALORES REFERENCIAIS APROXIMADOS</t>
  </si>
  <si>
    <t xml:space="preserve"> 00002386 </t>
  </si>
  <si>
    <t>DISJUNTOR TIPO NEMA, MONOPOLAR 35 ATE 50 A, TENSAO MAXIMA DE 240 V</t>
  </si>
  <si>
    <t>99,85%</t>
  </si>
  <si>
    <t xml:space="preserve"> 00037329 </t>
  </si>
  <si>
    <t>REJUNTE EPOXI, QUALQUER COR</t>
  </si>
  <si>
    <t>99,86%</t>
  </si>
  <si>
    <t xml:space="preserve"> 00010535 </t>
  </si>
  <si>
    <t>BETONEIRA, CAPACIDADE NOMINAL 400 L, CAPACIDADE DE MISTURA 280 L, MOTOR ELETRICO TRIFASICO 220/380 V, POTENCIA 2 CV, SEM CARREGADOR</t>
  </si>
  <si>
    <t xml:space="preserve"> 00011055 </t>
  </si>
  <si>
    <t>PARAFUSO ROSCA SOBERBA ZINCADO CABECA CHATA FENDA SIMPLES 3,5 X 25 MM (1")</t>
  </si>
  <si>
    <t>99,87%</t>
  </si>
  <si>
    <t xml:space="preserve"> 00007319 </t>
  </si>
  <si>
    <t>TINTA ASFALTICA IMPERMEABILIZANTE DISPERSA EM AGUA, PARA MATERIAIS CIMENTICIOS</t>
  </si>
  <si>
    <t>99,88%</t>
  </si>
  <si>
    <t xml:space="preserve"> MATED-21604 </t>
  </si>
  <si>
    <t>DOBRADIÇA DE FERRO PARA PORTÃO (TIPO: GONZO N°2|DIÂMETRO DO PINO: 3/4"|LARGURA DA ABA: 1"|ACABAMENTO: BICROMATIZADO)</t>
  </si>
  <si>
    <t>99,89%</t>
  </si>
  <si>
    <t xml:space="preserve"> 00036397 </t>
  </si>
  <si>
    <t>BETONEIRA, CAPACIDADE NOMINAL 600 L, CAPACIDADE DE MISTURA 360 L, MOTOR ELETRICO TRIFASICO 220/380V, POTENCIA 4CV, SEM CARREGADOR</t>
  </si>
  <si>
    <t xml:space="preserve"> MATED-11272 </t>
  </si>
  <si>
    <t>ADITIVO (TIPO: EXPANSOR|APLICAÇÃO: ARGAMASSA DE ENCUNHAMENTO)</t>
  </si>
  <si>
    <t>99,90%</t>
  </si>
  <si>
    <t xml:space="preserve"> MATED-20773 </t>
  </si>
  <si>
    <t>DISCO DIAMANTADO (APLICAÇÃO: MULTIUSO|DIÂMETRO DO FURO: 25,4MM|ESPESSURA DO DISCO: 2,2MM*|DIÂMETRO NOMINAL: 14" [350MM])*VALORES REFERENCIAIS APROXIMADOS</t>
  </si>
  <si>
    <t xml:space="preserve"> MATED- 13096 </t>
  </si>
  <si>
    <t>CESTA BÁSICA/ ALIMENTAÇÃO - HORISTA ( ENCARGOS COMPLEMENTARES)</t>
  </si>
  <si>
    <t xml:space="preserve"> MATED-11344 </t>
  </si>
  <si>
    <t>PONTALETE (ACABAMENTO: BRUTO|SEÇÃO TRANSVERSAL: 3"X3" [7,5X7,5CM]*|TIPO DE MADEIRA: CEDRO, PINUS, MISTA OU EQUIVALENTE DA REGIÃO)*VALORES REFERENCIAIS APROXIMADOS</t>
  </si>
  <si>
    <t>99,91%</t>
  </si>
  <si>
    <t xml:space="preserve"> 00004096 </t>
  </si>
  <si>
    <t>MOTORISTA OPERADOR DE CAMINHAO COM MUNCK (HORISTA)</t>
  </si>
  <si>
    <t xml:space="preserve"> 00038101 </t>
  </si>
  <si>
    <t>TOMADA 2P+T 10A, 250V (APENAS MODULO)</t>
  </si>
  <si>
    <t xml:space="preserve"> MOED-20144 </t>
  </si>
  <si>
    <t>ARMADOR (MODALIDADE: HORISTA|ENCARGOS SOCIAIS: INCLUSO)</t>
  </si>
  <si>
    <t>99,92%</t>
  </si>
  <si>
    <t xml:space="preserve"> EQED-7334 </t>
  </si>
  <si>
    <t>CAMINHÃO PLATAFORMA COM GUINDASTE ARTICULADO E CARROCERIA CARGA SECA (TRAÇÃO: 6X2|TIPO: TRUCADO|PBT*: 23.000KG|COMPRIMENTO*: 7,40M|LARGURA*: 2,50M|POTÊNCIA: 256CV[188KW]|TIPO GUINDASTE: VEICULAR ACOPLADO|CAPACIDADE MAXIMA DE CARGA: 6,2T|MOMENTO DE CARGA MÁXIMO: 20TxM|CARROCERIA TIPO: ABERTA|MATERIAL CARROCERIA: BASE E MALHAL EM PERFIL DE AÇO E ASSOALHO EM MADEIRA DE LEI|CAPACIDADE CARROCERIA: 15T|COMBUSTÍVEL: DIESEL|OPERADOR: INCLUSO)*VALORES REFERENCIAIS APROXIMADOS</t>
  </si>
  <si>
    <t xml:space="preserve"> MATED-11277 </t>
  </si>
  <si>
    <t>CHAPA DE COMPENSADO PLASTIFICADO (ESPESSURA: 14MM|DIMENSÃO: 1,10X2,20M)</t>
  </si>
  <si>
    <t>99,93%</t>
  </si>
  <si>
    <t xml:space="preserve"> 00037544 </t>
  </si>
  <si>
    <t>MISTURADOR DE ARGAMASSA, EIXO HORIZONTAL, CAPACIDADE DE MISTURA 300 KG, MOTOR ELETRICO TRIFASICO 220/380 V, POTENCIA 5 CV</t>
  </si>
  <si>
    <t xml:space="preserve"> 00004234 </t>
  </si>
  <si>
    <t>OPERADOR DE ESCAVADEIRA (HORISTA)</t>
  </si>
  <si>
    <t>99,94%</t>
  </si>
  <si>
    <t xml:space="preserve"> MATED-9598 </t>
  </si>
  <si>
    <t>FITA CREPE ROLO (LARGURA: 25MM|COMPRIMENTO DO ROLO*: 50M)*VALORES REFERENCIAIS APROXIMADOS</t>
  </si>
  <si>
    <t xml:space="preserve"> 00040568 </t>
  </si>
  <si>
    <t>PREGO DE ACO POLIDO COM CABECA 22 X 48 (4 1/4 X 5)</t>
  </si>
  <si>
    <t xml:space="preserve"> 00039026 </t>
  </si>
  <si>
    <t>PREGO DE ACO POLIDO SEM CABECA 15 X 15 (1 1/4 X 13)</t>
  </si>
  <si>
    <t xml:space="preserve"> MATED-14633 </t>
  </si>
  <si>
    <t>EPI PARA FAMÍLIA ENCANADOR - HORISTA (ENCARGOS COMPLEMENTARES)</t>
  </si>
  <si>
    <t>99,95%</t>
  </si>
  <si>
    <t xml:space="preserve"> MATCO-31737 </t>
  </si>
  <si>
    <t>ALIMENTAÇÃO (ENCARGOS COMPLEMENTARES)</t>
  </si>
  <si>
    <t xml:space="preserve"> MATED- 13099 </t>
  </si>
  <si>
    <t>EXAMES - HORISTA ( ENCARGOS COMPLEMENTARES)</t>
  </si>
  <si>
    <t xml:space="preserve"> MOED- 20143 </t>
  </si>
  <si>
    <t>BOMBEIRO/ ENCANADOR</t>
  </si>
  <si>
    <t xml:space="preserve"> MOED-20134 </t>
  </si>
  <si>
    <t>REJUNTADOR (MODALIDADE: HORISTA|ENCARGOS SOCIAIS: INCLUSO)</t>
  </si>
  <si>
    <t xml:space="preserve"> MATED- 13097 </t>
  </si>
  <si>
    <t>TRANSPORTE - HORISTA ( ENCARGOS COMPLEMENTARES)</t>
  </si>
  <si>
    <t>99,96%</t>
  </si>
  <si>
    <t xml:space="preserve"> EQED-23985 </t>
  </si>
  <si>
    <t>ESMERILHADEIRA ANGULAR (TIPO: ELÉTRICA|POTÊNCIA: 2200W*|TENSÃO: 110V|DIÂMETRO DISCO: 7"[180MM]|PESO: 5,5KG*|CONSUMO: 2,2KWH|REFERÊNCIA: 11359 OU EQUIVALENTE|OPERADOR: NÃO INCLUSO)*VALORES APROXIMADOS</t>
  </si>
  <si>
    <t xml:space="preserve"> 00004222 </t>
  </si>
  <si>
    <t>GASOLINA COMUM</t>
  </si>
  <si>
    <t xml:space="preserve"> MATED-11252 </t>
  </si>
  <si>
    <t>PEDRA BRITADA POSTO OBRA (NÚMERO: 3|GRANULOMETRIA: 38-50MM)</t>
  </si>
  <si>
    <t xml:space="preserve"> 00001607 </t>
  </si>
  <si>
    <t>CONJUNTO ARRUELAS DE VEDACAO 5/16" PARA TELHA FIBROCIMENTO (UMA ARRUELA METALICA E UMA ARRUELA PVC - CONICAS)</t>
  </si>
  <si>
    <t>99,97%</t>
  </si>
  <si>
    <t xml:space="preserve"> MOED- 20131 </t>
  </si>
  <si>
    <t>AJUDANTE DE BOMBEIRO/ ENCANADOR</t>
  </si>
  <si>
    <t xml:space="preserve"> MATCO-31740 </t>
  </si>
  <si>
    <t>ASSITÊNCIA MÉDICA (ENCARGOS COMPLEMENTARES)</t>
  </si>
  <si>
    <t xml:space="preserve"> 00036487 </t>
  </si>
  <si>
    <t>GUINCHO ELETRICO DE COLUNA, CAPACIDADE 400 KG, COM MOTO FREIO, MOTOR TRIFASICO DE 1,25 CV</t>
  </si>
  <si>
    <t xml:space="preserve"> MATED-11350 </t>
  </si>
  <si>
    <t>SARRAFO (ACABAMENTO: BRUTO|SEÇÃO TRANSVERSAL: 1"X3"[POL.]|ALTURA: 75MM[3"]|ESPESSURA: 25MM[1"]|TIPO DE MADEIRA: PINUS, MISTA OU EQUIVALENTE DA REGIÃO)</t>
  </si>
  <si>
    <t xml:space="preserve"> 00003363 </t>
  </si>
  <si>
    <t>GUINDAUTO HIDRAULICO, CAPACIDADE MAXIMA DE CARGA 6200 KG, MOMENTO MAXIMO DE CARGA 11,7 TM, ALCANCE MAXIMO HORIZONTAL 9,70 M, PARA MONTAGEM SOBRE CHASSI DE CAMINHAO PBT MINIMO 13000 KG (INCLUI MONTAGEM, NAO INCLUI CAMINHAO)</t>
  </si>
  <si>
    <t xml:space="preserve"> MOED-20141 </t>
  </si>
  <si>
    <t>CARPINTEIRO DE FORMA (MODALIDADE: HORISTA|ENCARGOS SOCIAIS: INCLUSO)</t>
  </si>
  <si>
    <t xml:space="preserve"> 00012295 </t>
  </si>
  <si>
    <t>SOQUETE DE BAQUELITE BASE E27, PARA LAMPADAS</t>
  </si>
  <si>
    <t>99,98%</t>
  </si>
  <si>
    <t xml:space="preserve"> ED-14646 </t>
  </si>
  <si>
    <t>EPI PARA AJUDANTE DE ELETRICISTA - HORISTA ( ENCARGOS COMPLEMENTARES)</t>
  </si>
  <si>
    <t xml:space="preserve"> ED-14650 </t>
  </si>
  <si>
    <t>EPI PARA ELETRICISTA - HORISTA (ENCARGOS COMPLEMENTARES)</t>
  </si>
  <si>
    <t xml:space="preserve"> MATED-11285 </t>
  </si>
  <si>
    <t>BARRA AÇO (TIPO: CA-60|BITOLA: 5MM|MASSA LINEAR: 0,154KG/M)</t>
  </si>
  <si>
    <t xml:space="preserve"> MOED-20039 </t>
  </si>
  <si>
    <t>AJUDANTE DE ARMADOR (MODALIDADE: HORISTA|ENCARGOS SOCIAIS: INCLUSO)</t>
  </si>
  <si>
    <t xml:space="preserve"> 00005075 </t>
  </si>
  <si>
    <t>PREGO DE ACO POLIDO COM CABECA 18 X 30 (2 3/4 X 10)</t>
  </si>
  <si>
    <t xml:space="preserve"> MATED-11970 </t>
  </si>
  <si>
    <t>PARAFUSO (TIPO: CASTELO|MATERIAL: LATÃO|NÚMERO: 8|ARRUELA: INCLUSA|BUCHA: INCLUSA)</t>
  </si>
  <si>
    <t xml:space="preserve"> 00001872 </t>
  </si>
  <si>
    <t>CAIXA DE PASSAGEM, EM PVC, DE 4" X 2", PARA ELETRODUTO FLEXIVEL CORRUGADO</t>
  </si>
  <si>
    <t xml:space="preserve"> ED-14686 </t>
  </si>
  <si>
    <t>FERRAMENTAS PARA ELETRICISTA - HORISTA ( ENCARGOS COMPLEMENTARES)</t>
  </si>
  <si>
    <t>99,99%</t>
  </si>
  <si>
    <t xml:space="preserve"> ED-14682 </t>
  </si>
  <si>
    <t>FERRAMENTAS PARA AJUDANTE DE ELETRICISTA - HORISTA ( ENCARGOS COMPLEMENTARES)</t>
  </si>
  <si>
    <t xml:space="preserve"> 00038094 </t>
  </si>
  <si>
    <t>ESPELHO / PLACA DE 3 POSTOS 4" X 2", PARA INSTALACAO DE TOMADAS E INTERRUPTORES</t>
  </si>
  <si>
    <t xml:space="preserve"> 00007340 </t>
  </si>
  <si>
    <t>IMUNIZANTE PARA MADEIRA, INCOLOR</t>
  </si>
  <si>
    <t>0,92</t>
  </si>
  <si>
    <t>0,02</t>
  </si>
  <si>
    <t xml:space="preserve"> MATED-11333 </t>
  </si>
  <si>
    <t>ARAME RECOZIDO (BITOLA: 18BWG|DIÂMETRO DO FIO: 1,25MM|MASSA LINEAR: 0,01KG/M)</t>
  </si>
  <si>
    <t xml:space="preserve"> MATED-12355 </t>
  </si>
  <si>
    <t>REJUNTE CIMENTÍCIO FLEXÍVEL (COR: DIVERSAS|DENSIDADE DA PASTA: 1500KG/M3*)*VALORES REFERENCIAIS APROXIMADOS</t>
  </si>
  <si>
    <t xml:space="preserve"> ED-5224 </t>
  </si>
  <si>
    <t>CURSO DE CAPACITAÇÃO PARA ELETRICISTA ( ENCARGOS COMPLEMENTARES) - HORISTA</t>
  </si>
  <si>
    <t xml:space="preserve"> 00038112 </t>
  </si>
  <si>
    <t>INTERRUPTOR SIMPLES 10A, 250V (APENAS MODULO)</t>
  </si>
  <si>
    <t xml:space="preserve"> 00043486 </t>
  </si>
  <si>
    <t>EPI - FAMILIA ENGENHEIRO CIVIL - HORISTA (ENCARGOS COMPLEMENTARES - COLETADO CAIXA)</t>
  </si>
  <si>
    <t xml:space="preserve"> MATED-14621 </t>
  </si>
  <si>
    <t>FERRAMENTAS PARA FAMÍLIA ENCANADOR/BOMBEIRO - HORISTA (ENCARGOS COMPLEMENTARES)</t>
  </si>
  <si>
    <t xml:space="preserve"> 00005066 </t>
  </si>
  <si>
    <t>PREGO DE ACO POLIDO COM CABECA 12 X 12</t>
  </si>
  <si>
    <t xml:space="preserve"> MATED-11339 </t>
  </si>
  <si>
    <t>ELETRODO REVESTIDO PARA SOLDA (DIÂMETRO NOMINAL: 3,25MM|FAIXA DE CORRENTE ELÉTRICA: 110-150A|COMPRIMENTO: 350MM|CLASSIFICAÇÃO: E6013|APLICAÇÃO: COMUM DE USO GERAL)</t>
  </si>
  <si>
    <t xml:space="preserve"> MATED-31493 </t>
  </si>
  <si>
    <t>FITA DUPLA FACE (LARGURA: 12MM|COR: TRANSPARENTE|COMPRIMENTO DO ROLO*: 20M|APLICAÇÃO: USO GERAL)*VALORES REFERENCIAIS APROXIMADOS</t>
  </si>
  <si>
    <t xml:space="preserve"> 00043464 </t>
  </si>
  <si>
    <t>FERRAMENTAS - FAMILIA OPERADOR ESCAVADEIRA - HORISTA (ENCARGOS COMPLEMENTARES - COLETADO CAIXA)</t>
  </si>
  <si>
    <t xml:space="preserve"> ED-5225 </t>
  </si>
  <si>
    <t>CURSO DE CAPACITAÇÃO PARA AUXILIAR DE ELETRICISTA (ENCARGOS COMPLEMENTARES) - HORISTA</t>
  </si>
  <si>
    <t xml:space="preserve"> 00001574 </t>
  </si>
  <si>
    <t>TERMINAL A COMPRESSAO EM COBRE ESTANHADO PARA CABO 10 MM2, 1 FURO E 1 COMPRESSAO, PARA PARAFUSO DE FIXACAO M6</t>
  </si>
  <si>
    <t>100,00%</t>
  </si>
  <si>
    <t xml:space="preserve"> 00013458 </t>
  </si>
  <si>
    <t>COMPACTADOR DE SOLOS DE PERCURSAO (SOQUETE) COM MOTOR A GASOLINA 4 TEMPOS DE 4 HP (4 CV)</t>
  </si>
  <si>
    <t xml:space="preserve"> 00038099 </t>
  </si>
  <si>
    <t>SUPORTE DE FIXACAO PARA ESPELHO / PLACA 4" X 2", PARA 3 MODULOS, PARA INSTALACAO DE TOMADAS E INTERRUPTORES (SOMENTE SUPORTE)</t>
  </si>
  <si>
    <t xml:space="preserve"> MATCO-27502 </t>
  </si>
  <si>
    <t>DIGITALIZAÇÃO DE DOCUMENTO (TIPO DE FORMATO: A1)</t>
  </si>
  <si>
    <t xml:space="preserve"> MATCO-31736 </t>
  </si>
  <si>
    <t>EQUIPAMENTO DE PROTEÇÃO INDIVIDUAL (ENCARGOS COMPLEMENTARES)</t>
  </si>
  <si>
    <t xml:space="preserve"> MATED-11963 </t>
  </si>
  <si>
    <t>DISCO DE DESBASTE/CORTE (ESPESSURA*: 1/4"[6,4MM]|DIÂMETRO DO FURO: 7/8"[22,2MM]|DIÂMETRO NOMINAL: 7"[180MM]|APLICAÇÃO: METAL)*VALORES REFERENCIAIS APROXIMADOS</t>
  </si>
  <si>
    <t xml:space="preserve"> 00001442 </t>
  </si>
  <si>
    <t>COMPACTADOR DE SOLO TIPO PLACA VIBRATORIA REVERSIVEL, A GASOLINA 4 TEMPOS, PESO 125 A 150 KG, FORCA CENTRIF. 2500 A 2800 KGF, LARG. TRABALHO 400 A 450 MM, FREQ. VIBRACAO 4300 A 4500 RPM, VELOC. TRABALHO 15 A 20 M/MIN, POT. 5,5 A 6,0 HP</t>
  </si>
  <si>
    <t xml:space="preserve"> MOED-20129 </t>
  </si>
  <si>
    <t>AJUDANTE DE CARPINTEIRO (MODALIDADE: HORISTA|ENCARGOS SOCIAIS: INCLUSO)</t>
  </si>
  <si>
    <t xml:space="preserve"> MATCO-27504 </t>
  </si>
  <si>
    <t>PLOTAGEM (TIPO DE PAPEL: SULFITE|GRAMATURA: 90GR/CM2|TIPO DE FORMATO: A1|IMPRESSÃO: COLORIDA)</t>
  </si>
  <si>
    <t xml:space="preserve"> MATED-12372 </t>
  </si>
  <si>
    <t>PREGO 17X21 SEM CABEÇA (COMPRIMENTO: 48,3MM|DIÂMETRO: 3,0MM|QUANTIDADE POR QUILO: 334)</t>
  </si>
  <si>
    <t xml:space="preserve"> MATED-14624 </t>
  </si>
  <si>
    <t>FERRAMENTAS PARA FAMÍLIA OPERADOR ESCAVADEIRA - HORISTA (ENCARGOS COMPLEMENTARES)</t>
  </si>
  <si>
    <t xml:space="preserve"> EQED-23061 </t>
  </si>
  <si>
    <t>MÁQUINA DE SOLDA (TIPO: TRANSFORMADORA|PESO*: 25KG|FAIXA DE CORRENTE: 55-250A|SOLDAGEM: ELETRODO REVESTIDO|CONSUMO: 9,2KW|REFERÊNCIA: E9547 OU EQUIVALENTE|OPERADOR: NÃO INCLUSO)*VALORES REFERENCIAIS APROXIMADOS</t>
  </si>
  <si>
    <t>0,06</t>
  </si>
  <si>
    <t xml:space="preserve"> MATED- 13098 </t>
  </si>
  <si>
    <t>SEGURO - HORISTA ( ENCARGOS COMPLEMENTARES)</t>
  </si>
  <si>
    <t xml:space="preserve"> MATED-9299 </t>
  </si>
  <si>
    <t>ESPAÇADOR/DISTANCIADOR (MATERIAL: PLÁSTICO|COBRIMENTO: 30MM|TIPO: CIRCULAR ENTRADA LATERAL|BITOLA AÇO: MENOR OU IGUAL 12,5MM)</t>
  </si>
  <si>
    <t xml:space="preserve"> MATCO-33052 </t>
  </si>
  <si>
    <t>TRANSPORTE - CUSTO DIÁRIO (ENCARGOS COMPLEMENTARES)</t>
  </si>
  <si>
    <t xml:space="preserve"> 00037736 </t>
  </si>
  <si>
    <t>TANQUE DE ACO CARBONO NAO REVESTIDO, PARA TRANSPORTE DE AGUA COM CAPACIDADE DE 10 M3, COM BOMBA CENTRIFUGA POR TOMADA DE FORCA, VAZAO MAXIMA *75* M3/H (INCLUI MONTAGEM, NAO INCLUI CAMINHAO)</t>
  </si>
  <si>
    <t xml:space="preserve"> MATED-14631 </t>
  </si>
  <si>
    <t>EPI PARA FAMÍLIA CARPINTEIRO DE FORMAS - HORISTA (ENCARGOS COMPLEMENTARES)</t>
  </si>
  <si>
    <t xml:space="preserve"> ED-14645 </t>
  </si>
  <si>
    <t>EPI PARA AJUDANTE DE BOMBEIRO/ENCANADOR - HORISTA (ENCARGOS COMPLEMENTARES)</t>
  </si>
  <si>
    <t xml:space="preserve"> ED-14651 </t>
  </si>
  <si>
    <t>EPI PARA BOMBEIRO/ ENCANADOR - HORISTA ( ENCARGOS COMPLEMENTARES)</t>
  </si>
  <si>
    <t xml:space="preserve"> EQED-25558 </t>
  </si>
  <si>
    <t>MÁQUINA DE CORTE/DOBRA PARA CHAPAS (TIPO: MANUAL|APLICAÇÃO: CORTE, DOBRA E CALANDRA|ESPESSURA MÁXIMA DA CHAPA: 2,5MM*|LARGURA MÁXIMA DO MATERIAL: 1270MM*|OPERADOR: NÃO INCLUSO)*VALORES REFERENCIAIS APROXIMADOS</t>
  </si>
  <si>
    <t>0,66</t>
  </si>
  <si>
    <t xml:space="preserve"> EQED-23071 </t>
  </si>
  <si>
    <t>VIBRADOR DE IMERSÃO PARA CONCRETO (PESO*: 19KG|POTÊNCIA NOMINAL: 4,1KW|COMBUSTÍVEL: GASOLINA|REFERÊNCIA: E9069 OU EQUIVALENTE|OPERADOR: NÃO INCLUSO)*VALORES REFERENCIAIS APROXIMADOS</t>
  </si>
  <si>
    <t xml:space="preserve"> MATCO-31739 </t>
  </si>
  <si>
    <t>SEGURO (ENCARGOS COMPLEMENTARES)</t>
  </si>
  <si>
    <t xml:space="preserve"> MATED- 11337 </t>
  </si>
  <si>
    <t>BUCHA DE NYLON COM PARAFUSO AUTO ATARRAXANTE CABEÇA PANELA, FENDA SIMPLES ( COMPRIMENTO: 50MM| DIÂMETRO NOMINAL DO PARAFUSO: 4,8MM| DIÂMETRO NOMINAL DA BUCHA: 8MM)</t>
  </si>
  <si>
    <t xml:space="preserve"> ED-14681 </t>
  </si>
  <si>
    <t>FERRAMENTAS PARA AJUDANTE DE BOMBEIRO/ ENCANADOR - HORISTA ( ENCARGOS COMPLEMENTARES)</t>
  </si>
  <si>
    <t xml:space="preserve"> ED-14687 </t>
  </si>
  <si>
    <t>FERRAMENTAS PARA BOMBEIRO/ENCANADOR - HORISTA (ENCARGOS COMPLEMENTARES)</t>
  </si>
  <si>
    <t xml:space="preserve"> MATED-14619 </t>
  </si>
  <si>
    <t>FERRAMENTAS PARA FAMÍLIA CARPINTEIRO DE FORMAS - HORISTA (ENCARGOS COMPLEMENTARES)</t>
  </si>
  <si>
    <t xml:space="preserve"> ED-5226 </t>
  </si>
  <si>
    <t>CURSO DE CAPACITAÇÃO PARA ENCANADOR OU BOMBEIRO HIDRÁULICO ( ENCARGOS COMPLEMENTARES) - HORISTA</t>
  </si>
  <si>
    <t xml:space="preserve"> 00014618 </t>
  </si>
  <si>
    <t>SERRA CIRCULAR DE BANCADA COM MOTOR ELETRICO, POTENCIA DE *1600* W, PARA DISCO DE DIAMETRO DE 10" (250 MM)</t>
  </si>
  <si>
    <t xml:space="preserve"> ED-5227 </t>
  </si>
  <si>
    <t>CURSO DE CAPACITAÇÃO PARA AUXILIAR DE ENCANADOR OU BOMBEIRO HIDRÁULICO ( ENCARGOS COMPLEMENTARES) - HORISTA</t>
  </si>
  <si>
    <t xml:space="preserve"> MATCO-31738 </t>
  </si>
  <si>
    <t>EXAME OCUPACIONAL  (ENCARGOS COMPLEMENTARES)</t>
  </si>
  <si>
    <t xml:space="preserve"> 00043462 </t>
  </si>
  <si>
    <t>FERRAMENTAS - FAMILIA ENGENHEIRO CIVIL - HORISTA (ENCARGOS COMPLEMENTARES - COLETADO CAIXA)</t>
  </si>
  <si>
    <t>24,87%</t>
  </si>
  <si>
    <t>Curva ABC de Serviços</t>
  </si>
  <si>
    <t>Valor  Unit</t>
  </si>
  <si>
    <t>Peso (%)</t>
  </si>
  <si>
    <t>Peso Acumulado (%)</t>
  </si>
  <si>
    <t>194,02</t>
  </si>
  <si>
    <t>10,0</t>
  </si>
  <si>
    <t>329,68</t>
  </si>
  <si>
    <t>2,5</t>
  </si>
  <si>
    <t>2.375,86</t>
  </si>
  <si>
    <t>764,19</t>
  </si>
  <si>
    <t>9.875,0</t>
  </si>
  <si>
    <t>2,50</t>
  </si>
  <si>
    <t>1,0</t>
  </si>
  <si>
    <t>70,84</t>
  </si>
  <si>
    <t>2,33</t>
  </si>
  <si>
    <t>1.101,24</t>
  </si>
  <si>
    <t>21,0</t>
  </si>
  <si>
    <t>194,0</t>
  </si>
  <si>
    <t>2.478,74</t>
  </si>
  <si>
    <t>281,45</t>
  </si>
  <si>
    <t>263,16</t>
  </si>
  <si>
    <t>240,25</t>
  </si>
  <si>
    <t>155,02</t>
  </si>
  <si>
    <t>502,36</t>
  </si>
  <si>
    <t>6.959,0</t>
  </si>
  <si>
    <t>56,44</t>
  </si>
  <si>
    <t>16,8</t>
  </si>
  <si>
    <t>1,03</t>
  </si>
  <si>
    <t>90,2</t>
  </si>
  <si>
    <t>311,25</t>
  </si>
  <si>
    <t>780,3</t>
  </si>
  <si>
    <t>1.007,94</t>
  </si>
  <si>
    <t>0,94</t>
  </si>
  <si>
    <t>186,83</t>
  </si>
  <si>
    <t>0,93</t>
  </si>
  <si>
    <t>22,4</t>
  </si>
  <si>
    <t>0,91</t>
  </si>
  <si>
    <t>458,11</t>
  </si>
  <si>
    <t>41,5</t>
  </si>
  <si>
    <t>2.045,0</t>
  </si>
  <si>
    <t>464,0</t>
  </si>
  <si>
    <t>50,0</t>
  </si>
  <si>
    <t>64,82</t>
  </si>
  <si>
    <t>756,48</t>
  </si>
  <si>
    <t>0,63</t>
  </si>
  <si>
    <t>313,61</t>
  </si>
  <si>
    <t>0,62</t>
  </si>
  <si>
    <t>1.339,38</t>
  </si>
  <si>
    <t>0,61</t>
  </si>
  <si>
    <t>673,5</t>
  </si>
  <si>
    <t>4,0</t>
  </si>
  <si>
    <t>165,0</t>
  </si>
  <si>
    <t>0,57</t>
  </si>
  <si>
    <t>108,8</t>
  </si>
  <si>
    <t>14,93</t>
  </si>
  <si>
    <t>2.936,85</t>
  </si>
  <si>
    <t>65,0</t>
  </si>
  <si>
    <t>81,67</t>
  </si>
  <si>
    <t>62,1</t>
  </si>
  <si>
    <t>0,42</t>
  </si>
  <si>
    <t>117,5</t>
  </si>
  <si>
    <t>0,40</t>
  </si>
  <si>
    <t>83,38</t>
  </si>
  <si>
    <t>130,0</t>
  </si>
  <si>
    <t>87,0</t>
  </si>
  <si>
    <t>150,43</t>
  </si>
  <si>
    <t>336,75</t>
  </si>
  <si>
    <t>0,37</t>
  </si>
  <si>
    <t>20,0</t>
  </si>
  <si>
    <t>85,30</t>
  </si>
  <si>
    <t>4,02</t>
  </si>
  <si>
    <t>1.213,29</t>
  </si>
  <si>
    <t>0,33</t>
  </si>
  <si>
    <t>0,32</t>
  </si>
  <si>
    <t>113,1</t>
  </si>
  <si>
    <t>71,15</t>
  </si>
  <si>
    <t>216,0</t>
  </si>
  <si>
    <t>0,30</t>
  </si>
  <si>
    <t>5,0</t>
  </si>
  <si>
    <t>8,92</t>
  </si>
  <si>
    <t>0,29</t>
  </si>
  <si>
    <t>85,0</t>
  </si>
  <si>
    <t>6,0</t>
  </si>
  <si>
    <t>488,0</t>
  </si>
  <si>
    <t>126,8</t>
  </si>
  <si>
    <t>0,25</t>
  </si>
  <si>
    <t>170,02</t>
  </si>
  <si>
    <t>0,24</t>
  </si>
  <si>
    <t>211,8</t>
  </si>
  <si>
    <t>28,0</t>
  </si>
  <si>
    <t>54,0</t>
  </si>
  <si>
    <t>6,72</t>
  </si>
  <si>
    <t>108,4</t>
  </si>
  <si>
    <t>0,18</t>
  </si>
  <si>
    <t>0,16</t>
  </si>
  <si>
    <t>162,48</t>
  </si>
  <si>
    <t>0,15</t>
  </si>
  <si>
    <t>152,68</t>
  </si>
  <si>
    <t>8,65</t>
  </si>
  <si>
    <t>44,8</t>
  </si>
  <si>
    <t>235,0</t>
  </si>
  <si>
    <t>95,21</t>
  </si>
  <si>
    <t>26,0</t>
  </si>
  <si>
    <t>27,54</t>
  </si>
  <si>
    <t>12,0</t>
  </si>
  <si>
    <t>46,0</t>
  </si>
  <si>
    <t>0,11</t>
  </si>
  <si>
    <t>54,2</t>
  </si>
  <si>
    <t>95,85</t>
  </si>
  <si>
    <t>95,96</t>
  </si>
  <si>
    <t>96,06</t>
  </si>
  <si>
    <t>40,0</t>
  </si>
  <si>
    <t>15,0</t>
  </si>
  <si>
    <t>17,0</t>
  </si>
  <si>
    <t>710,52</t>
  </si>
  <si>
    <t>7,0</t>
  </si>
  <si>
    <t>24,0</t>
  </si>
  <si>
    <t>3,0</t>
  </si>
  <si>
    <t>23,1</t>
  </si>
  <si>
    <t>0,07</t>
  </si>
  <si>
    <t>166,6</t>
  </si>
  <si>
    <t>19,73</t>
  </si>
  <si>
    <t>98,07</t>
  </si>
  <si>
    <t>98,13</t>
  </si>
  <si>
    <t>2,0</t>
  </si>
  <si>
    <t>98,19</t>
  </si>
  <si>
    <t>98,25</t>
  </si>
  <si>
    <t>98,31</t>
  </si>
  <si>
    <t>22,0</t>
  </si>
  <si>
    <t>98,37</t>
  </si>
  <si>
    <t>0,05</t>
  </si>
  <si>
    <t>98,48</t>
  </si>
  <si>
    <t>17,36</t>
  </si>
  <si>
    <t>36,0</t>
  </si>
  <si>
    <t>16,0</t>
  </si>
  <si>
    <t>34,0</t>
  </si>
  <si>
    <t>15,075</t>
  </si>
  <si>
    <t>25,0</t>
  </si>
  <si>
    <t>18,0</t>
  </si>
  <si>
    <t>99,03</t>
  </si>
  <si>
    <t>37,5</t>
  </si>
  <si>
    <t>0,04</t>
  </si>
  <si>
    <t>99,07</t>
  </si>
  <si>
    <t>99,11</t>
  </si>
  <si>
    <t>99,15</t>
  </si>
  <si>
    <t>11,0</t>
  </si>
  <si>
    <t>0,03</t>
  </si>
  <si>
    <t>99,22</t>
  </si>
  <si>
    <t>99,29</t>
  </si>
  <si>
    <t>45,01</t>
  </si>
  <si>
    <t>99,32</t>
  </si>
  <si>
    <t>99,39</t>
  </si>
  <si>
    <t>DISTRIBUIDOR/DISPENSER PARA PAPEL HIGIÊNICO EM PLÁSTICO, TIPO SOBREPOR, INCLUSIVE ACESSÓRIOS DE FIXAÇÃO</t>
  </si>
  <si>
    <t>8,0</t>
  </si>
  <si>
    <t>99,42</t>
  </si>
  <si>
    <t>20,65</t>
  </si>
  <si>
    <t>99,45</t>
  </si>
  <si>
    <t>5,78</t>
  </si>
  <si>
    <t>99,48</t>
  </si>
  <si>
    <t>59,21</t>
  </si>
  <si>
    <t>99,51</t>
  </si>
  <si>
    <t>99,54</t>
  </si>
  <si>
    <t>99,62</t>
  </si>
  <si>
    <t>30,0</t>
  </si>
  <si>
    <t>99,69</t>
  </si>
  <si>
    <t>1,34</t>
  </si>
  <si>
    <t>99,71</t>
  </si>
  <si>
    <t>99,73</t>
  </si>
  <si>
    <t>32,5</t>
  </si>
  <si>
    <t>99,78</t>
  </si>
  <si>
    <t>99,80</t>
  </si>
  <si>
    <t>99,82</t>
  </si>
  <si>
    <t>99,83</t>
  </si>
  <si>
    <t>99,85</t>
  </si>
  <si>
    <t>99,86</t>
  </si>
  <si>
    <t>99,87</t>
  </si>
  <si>
    <t>99,89</t>
  </si>
  <si>
    <t>99,90</t>
  </si>
  <si>
    <t>99,91</t>
  </si>
  <si>
    <t>2,45</t>
  </si>
  <si>
    <t>99,92</t>
  </si>
  <si>
    <t>99,93</t>
  </si>
  <si>
    <t>99,94</t>
  </si>
  <si>
    <t>99,95</t>
  </si>
  <si>
    <t>99,96</t>
  </si>
  <si>
    <t>99,97</t>
  </si>
  <si>
    <t>99,98</t>
  </si>
  <si>
    <t>99,99</t>
  </si>
  <si>
    <t>100,00</t>
  </si>
  <si>
    <t>CODIGO</t>
  </si>
  <si>
    <t>DESCRIÇÃO DO INSUMO</t>
  </si>
  <si>
    <t>UND.</t>
  </si>
  <si>
    <t>QUANT.</t>
  </si>
  <si>
    <t>SUBTOTAL</t>
  </si>
  <si>
    <t>PORTÃO EM AÇO GALVANIZADO, AUTOMÁTICO, DE ENROLAR</t>
  </si>
  <si>
    <t>LIMPEZA DE PISO CERÂMICO/ PORCELANATO/ MÁRMORE/ GRANITO UTILIZANDO DETERGENTE NEUTRO E ESCOVAÇÃO MANUAL. AF_10/2025_PS</t>
  </si>
  <si>
    <t xml:space="preserve"> 102199 - Adaptada </t>
  </si>
  <si>
    <t>9.222,77</t>
  </si>
  <si>
    <t>35,23</t>
  </si>
  <si>
    <t>33,63</t>
  </si>
  <si>
    <t>26,08</t>
  </si>
  <si>
    <t>24,89</t>
  </si>
  <si>
    <t>29,96</t>
  </si>
  <si>
    <t>7,78</t>
  </si>
  <si>
    <t>PREPARO DE FUNDO DE VALA COM LARGURA MENOR QUE 1,5 M, COM CAMADA DE AREIA, LANÇAMENTO MANUAL. AF_01/2026</t>
  </si>
  <si>
    <t>2,82</t>
  </si>
  <si>
    <t>28,04</t>
  </si>
  <si>
    <t>3,43</t>
  </si>
  <si>
    <t>34,12</t>
  </si>
  <si>
    <t>52,39</t>
  </si>
  <si>
    <t>51,36</t>
  </si>
  <si>
    <t>CORDOLHA DE COBRE NÚ (SEÇÃO TRANSVERSAL: 50MM2|NÚMEROS DE FIOS: 7|DIÂMETRO DOS FIOS: 3,00MM|CLASSE: 2A)</t>
  </si>
  <si>
    <t>5,69</t>
  </si>
  <si>
    <t>36,62</t>
  </si>
  <si>
    <t>35,55</t>
  </si>
  <si>
    <t>CORDOLHA DE COBRE NÚ (SEÇÃO TRANSVERSAL: 35MM2|NÚMEROS DE FIOS: 7|DIÂMETRO DOS FIOS: 2,50MM|CLASSE: 2A)</t>
  </si>
  <si>
    <t>3,52</t>
  </si>
  <si>
    <t>75,06</t>
  </si>
  <si>
    <t>73,59</t>
  </si>
  <si>
    <t>CORDOLHA DE COBRE NÚ (SEÇÃO TRANSVERSAL: 70MM2|NÚMEROS DE FIOS: 7|DIÂMETRO DOS FIOS: 3,45MM|CLASSE: 2A)</t>
  </si>
  <si>
    <t>17,34</t>
  </si>
  <si>
    <t>224,61</t>
  </si>
  <si>
    <t>30,83</t>
  </si>
  <si>
    <t>22,09</t>
  </si>
  <si>
    <t>66,23</t>
  </si>
  <si>
    <t>32,50</t>
  </si>
  <si>
    <t>29,44</t>
  </si>
  <si>
    <t>276,32</t>
  </si>
  <si>
    <t>22,82</t>
  </si>
  <si>
    <t>72,09</t>
  </si>
  <si>
    <t>84,90</t>
  </si>
  <si>
    <t>12,92</t>
  </si>
  <si>
    <t>19,12</t>
  </si>
  <si>
    <t>1.487,84</t>
  </si>
  <si>
    <t>37,34</t>
  </si>
  <si>
    <t>51,18</t>
  </si>
  <si>
    <t>16,16</t>
  </si>
  <si>
    <t>14,69</t>
  </si>
  <si>
    <t>DUTO CORRUGADO HELICOIDAL (TIPO: FLEXÍVEL|MATERIAL: POLIETILENO DE ALTA DENSIDADE [PEAD]|COR: PRETA|DIÂMETRO NOMINAL: 5"|DIÂMETRO INTERNO*: 128MM) *VALORES REFERENCIAIS APROXIMADOS</t>
  </si>
  <si>
    <t>8,23</t>
  </si>
  <si>
    <t>3,67</t>
  </si>
  <si>
    <t>FIXAÇÃO DE TUBO/ELETRODUTO, INSTALAÇÃO APARENTE OU SOBRE FORRO, COM ABRAÇADEIRA METÁLICA DE CUNHA, TIPO D, PARA TUBO COM DIÂMETRO DE 3/4", ESPAÇAMENTO A CADA 200CM, INCLUSIVE BUCHA E PARAFUSO</t>
  </si>
  <si>
    <t xml:space="preserve"> ED-9554 </t>
  </si>
  <si>
    <t>4,94</t>
  </si>
  <si>
    <t>4,49</t>
  </si>
  <si>
    <t>MUFLA TERMINAL TM 20-C-50 INTERNO 12/20KV 25-50mm PRYSMIAN</t>
  </si>
  <si>
    <t>SBC</t>
  </si>
  <si>
    <t xml:space="preserve"> 005092 </t>
  </si>
  <si>
    <t>21,76</t>
  </si>
  <si>
    <t>10,19</t>
  </si>
  <si>
    <t>3,81</t>
  </si>
  <si>
    <t>1,43</t>
  </si>
  <si>
    <t>62,16</t>
  </si>
  <si>
    <t>51,80</t>
  </si>
  <si>
    <t>2,09</t>
  </si>
  <si>
    <t>4,30</t>
  </si>
  <si>
    <t>9,94</t>
  </si>
  <si>
    <t>10,82</t>
  </si>
  <si>
    <t>13,17</t>
  </si>
  <si>
    <t>23,75</t>
  </si>
  <si>
    <t>19,79</t>
  </si>
  <si>
    <t>2,24</t>
  </si>
  <si>
    <t>11,00</t>
  </si>
  <si>
    <t>13,90</t>
  </si>
  <si>
    <t>FIXAÇÃO DE TUBO/ELETRODUTO, INSTALAÇÃO APARENTE OU SOBRE FORRO, COM ABRAÇADEIRA METÁLICA DE CUNHA, TIPO D, PARA TUBO COM DIÂMETRO DE 2.1/2", ESPAÇAMENTO A CADA 150CM, INCLUSIVE BUCHA E PARAFUSO</t>
  </si>
  <si>
    <t xml:space="preserve"> ED-9559 </t>
  </si>
  <si>
    <t>11,42</t>
  </si>
  <si>
    <t>40,50</t>
  </si>
  <si>
    <t>36,82</t>
  </si>
  <si>
    <t>8,57</t>
  </si>
  <si>
    <t>2,97</t>
  </si>
  <si>
    <t>FIXAÇÃO DE TUBO/ELETRODUTO, INSTALAÇÃO APARENTE OU SOBRE FORRO, COM ABRAÇADEIRA METÁLICA DE CUNHA, TIPO D, PARA TUBO COM DIÂMETRO DE 1", ESPAÇAMENTO A CADA 200CM, INCLUSIVE BUCHA E PARAFUSO</t>
  </si>
  <si>
    <t xml:space="preserve"> ED-9555 </t>
  </si>
  <si>
    <t>6,78</t>
  </si>
  <si>
    <t>6,16</t>
  </si>
  <si>
    <t>12,10</t>
  </si>
  <si>
    <t>FIXAÇÃO DE TUBO/ELETRODUTO, INSTALAÇÃO APARENTE OU SOBRE FORRO, COM ABRAÇADEIRA METÁLICA DE CUNHA, TIPO D, PARA TUBO COM DIÂMETRO DE 3", ESPAÇAMENTO A CADA 150CM, INCLUSIVE BUCHA E PARAFUSO</t>
  </si>
  <si>
    <t xml:space="preserve"> ED-9560 </t>
  </si>
  <si>
    <t>14,72</t>
  </si>
  <si>
    <t>55,47</t>
  </si>
  <si>
    <t>50,43</t>
  </si>
  <si>
    <t>21,79</t>
  </si>
  <si>
    <t>35,65</t>
  </si>
  <si>
    <t>7,61</t>
  </si>
  <si>
    <t>8,53</t>
  </si>
  <si>
    <t>62,90</t>
  </si>
  <si>
    <t>59,90</t>
  </si>
  <si>
    <t>3,31</t>
  </si>
  <si>
    <t>0,70</t>
  </si>
  <si>
    <t>4,72</t>
  </si>
  <si>
    <t>27,03</t>
  </si>
  <si>
    <t>33,00</t>
  </si>
  <si>
    <t>13,21</t>
  </si>
  <si>
    <t>16,13</t>
  </si>
  <si>
    <t>42,99</t>
  </si>
  <si>
    <t>35,96</t>
  </si>
  <si>
    <t>12,17</t>
  </si>
  <si>
    <t>16,44</t>
  </si>
  <si>
    <t>100,16</t>
  </si>
  <si>
    <t>149,00</t>
  </si>
  <si>
    <t>6,42</t>
  </si>
  <si>
    <t>35,02</t>
  </si>
  <si>
    <t>1,80</t>
  </si>
  <si>
    <t>2,28</t>
  </si>
  <si>
    <t>41,50</t>
  </si>
  <si>
    <t>0,73</t>
  </si>
  <si>
    <t>223,54</t>
  </si>
  <si>
    <t>38,72</t>
  </si>
  <si>
    <t>25,63</t>
  </si>
  <si>
    <t>233,79</t>
  </si>
  <si>
    <t>70,46</t>
  </si>
  <si>
    <t>52,15</t>
  </si>
  <si>
    <t>41,12</t>
  </si>
  <si>
    <t>SIFÃO DO TIPO FLEXÍVEL EM PVC 1" X 1.1/2" - FORNECIMENTO E INSTALAÇÃO. AF_02/2026</t>
  </si>
  <si>
    <t>VÁLVULA EM METAL CROMADO 1.1/2" X 1.1/2" PARA TANQUE OU LAVATÓRIO, COM OU SEM LADRÃO - FORNECIMENTO E INSTALAÇÃO. AF_02/2026</t>
  </si>
  <si>
    <t>CUBA DE EMBUTIR OVAL EM LOUÇA BRANCA, 35 X 50CM OU EQUIVALENTE - FORNECIMENTO E INSTALAÇÃO. AF_02/2026</t>
  </si>
  <si>
    <t>BACIA SANITÁRIA EM LOUÇA BRANCA PARA PCD SEM FURO FRONTAL, COM TUBO DE LIGAÇÃO CROMADO, SEM ASSENTO - FORNECIMENTO E INSTALAÇÃO. AF_02/2026_PS</t>
  </si>
  <si>
    <t>BACIA SANITÁRIA EM LOUÇA BRANCA, COM TUBO DE LIGAÇÃO CROMADO - FORNECIMENTO E INSTALAÇÃO. AF_02/2026_PS</t>
  </si>
  <si>
    <t>VÁLVULA EM METAL CROMADO TIPO AMERICANA 3.1/2" X 1.1/2" PARA PIA - FORNECIMENTO E INSTALAÇÃO. AF_02/2026</t>
  </si>
  <si>
    <t>CUBA DE EMBUTIR RETANGULAR DE AÇO INOXIDÁVEL, 46 X 30 X 12 CM - FORNECIMENTO E INSTALAÇÃO. AF_02/2026</t>
  </si>
  <si>
    <t>59,80</t>
  </si>
  <si>
    <t>93,43</t>
  </si>
  <si>
    <t>20,40</t>
  </si>
  <si>
    <t>15,94</t>
  </si>
  <si>
    <t>404,32</t>
  </si>
  <si>
    <t>52,86</t>
  </si>
  <si>
    <t>30,37</t>
  </si>
  <si>
    <t>2,96</t>
  </si>
  <si>
    <t>21,73</t>
  </si>
  <si>
    <t>0,59</t>
  </si>
  <si>
    <t>705,23</t>
  </si>
  <si>
    <t>84,30</t>
  </si>
  <si>
    <t>11,02</t>
  </si>
  <si>
    <t>449,96</t>
  </si>
  <si>
    <t>29,36</t>
  </si>
  <si>
    <t>37,95</t>
  </si>
  <si>
    <t>129,43</t>
  </si>
  <si>
    <t>31,08</t>
  </si>
  <si>
    <t>100,89</t>
  </si>
  <si>
    <t>3,48</t>
  </si>
  <si>
    <t>165,02</t>
  </si>
  <si>
    <t>15,39</t>
  </si>
  <si>
    <t>0,69</t>
  </si>
  <si>
    <t>71,90</t>
  </si>
  <si>
    <t>71,99</t>
  </si>
  <si>
    <t>248,83</t>
  </si>
  <si>
    <t>289,17</t>
  </si>
  <si>
    <t>14,94</t>
  </si>
  <si>
    <t>186,77</t>
  </si>
  <si>
    <t>10,47</t>
  </si>
  <si>
    <t>415,00</t>
  </si>
  <si>
    <t>31,35</t>
  </si>
  <si>
    <t>25,68</t>
  </si>
  <si>
    <t>159,90</t>
  </si>
  <si>
    <t>68,24</t>
  </si>
  <si>
    <t>56,08</t>
  </si>
  <si>
    <t>51,41</t>
  </si>
  <si>
    <t>62,55</t>
  </si>
  <si>
    <t>5,19</t>
  </si>
  <si>
    <t>35,36</t>
  </si>
  <si>
    <t>2,16</t>
  </si>
  <si>
    <t>29,42</t>
  </si>
  <si>
    <t>0,98</t>
  </si>
  <si>
    <t>43,83</t>
  </si>
  <si>
    <t>17,71</t>
  </si>
  <si>
    <t>131,18</t>
  </si>
  <si>
    <t>86,14</t>
  </si>
  <si>
    <t>638,05</t>
  </si>
  <si>
    <t>49,78</t>
  </si>
  <si>
    <t>67,26</t>
  </si>
  <si>
    <t>11,46</t>
  </si>
  <si>
    <t>141,38</t>
  </si>
  <si>
    <t>30,08</t>
  </si>
  <si>
    <t>1.459,87</t>
  </si>
  <si>
    <t>1,66</t>
  </si>
  <si>
    <t>7,46</t>
  </si>
  <si>
    <t>7,10</t>
  </si>
  <si>
    <t>2,49</t>
  </si>
  <si>
    <t>6,73</t>
  </si>
  <si>
    <t>28,99</t>
  </si>
  <si>
    <t>43,49</t>
  </si>
  <si>
    <t>9,96</t>
  </si>
  <si>
    <t>13,45</t>
  </si>
  <si>
    <t>209,93</t>
  </si>
  <si>
    <t>616,53</t>
  </si>
  <si>
    <t>102,92</t>
  </si>
  <si>
    <t>11,60</t>
  </si>
  <si>
    <t>27,04</t>
  </si>
  <si>
    <t>10,68</t>
  </si>
  <si>
    <t>12,65</t>
  </si>
  <si>
    <t>5,75</t>
  </si>
  <si>
    <t>175,00</t>
  </si>
  <si>
    <t>BATENTE PARA PORTA DE MADEIRA, FIXAÇÃO COM ARGAMASSA, PADRÃO MÉDIO - FORNECIMENTO E INSTALAÇÃO. AF_10/2025</t>
  </si>
  <si>
    <t>ALIZAR DE 5X1,5CM PARA PORTA FIXADO COM PREGOS, PADRÃO MÉDIO - FORNECIMENTO E INSTALAÇÃO. AF_10/2025</t>
  </si>
  <si>
    <t>FECHADURA DE EMBUTIR COM CILINDRO, EXTERNA, COMPLETA, ACABAMENTO PADRÃO MÉDIO, INCLUSO EXECUÇÃO DE FURO - FORNECIMENTO E INSTALAÇÃO. AF_10/2025</t>
  </si>
  <si>
    <t>PORTA DE MADEIRA PARA PINTURA, SEMI-OCA (LEVE OU MÉDIA), 80X210CM, ESPESSURA DE 3,5CM, INCLUSO DOBRADIÇAS - FORNECIMENTO E INSTALAÇÃO. AF_10/2025</t>
  </si>
  <si>
    <t>Diluente para esmalte poliuretano de dois componentes</t>
  </si>
  <si>
    <t>SICRO3</t>
  </si>
  <si>
    <t xml:space="preserve"> M3922 </t>
  </si>
  <si>
    <t>FUNDO NIVELADOR PARA MADEIRA (ACABAMENTO: FOSCO|COR: BRANCO)</t>
  </si>
  <si>
    <t xml:space="preserve"> MATED-11435 </t>
  </si>
  <si>
    <t xml:space="preserve">	m²</t>
  </si>
  <si>
    <t>3,98</t>
  </si>
  <si>
    <t>8,30</t>
  </si>
  <si>
    <t>4,68</t>
  </si>
  <si>
    <t>513,41</t>
  </si>
  <si>
    <t>22,42</t>
  </si>
  <si>
    <t>26,78</t>
  </si>
  <si>
    <t>1,53</t>
  </si>
  <si>
    <t>FLANELA *30 X 40* CM</t>
  </si>
  <si>
    <t xml:space="preserve"> 00013261 </t>
  </si>
  <si>
    <t xml:space="preserve"> 99810 </t>
  </si>
  <si>
    <t>6,34</t>
  </si>
  <si>
    <t>42,29</t>
  </si>
  <si>
    <t>1,40</t>
  </si>
  <si>
    <t>700,73</t>
  </si>
  <si>
    <t>ABRACADEIRA EM ACO PARA AMARRACAO DE ELETRODUTOS, TIPO U SIMPLES, COM 4"</t>
  </si>
  <si>
    <t xml:space="preserve"> 00039145 </t>
  </si>
  <si>
    <t>10,80</t>
  </si>
  <si>
    <t>14,34</t>
  </si>
  <si>
    <t>6,70</t>
  </si>
  <si>
    <t>4,79</t>
  </si>
  <si>
    <t>9,13</t>
  </si>
  <si>
    <t>1,14</t>
  </si>
  <si>
    <t>8,78</t>
  </si>
  <si>
    <t>10,64</t>
  </si>
  <si>
    <t>12,23</t>
  </si>
  <si>
    <t>251,56</t>
  </si>
  <si>
    <t>239,58</t>
  </si>
  <si>
    <t>PORTA EM ALUMÍNIO DE ABRIR TIPO VENEZIANA COM GUARNIÇÃO, FIXAÇÃO COM PARAFUSOS - FORNECIMENTO E INSTALAÇÃO. AF_10/2025</t>
  </si>
  <si>
    <t>TRAMA DE MADEIRA COMPOSTA POR TERÇAS PARA TELHADOS DE ATÉ 2 ÁGUAS PARA TELHA ONDULADA DE FIBROCIMENTO, METÁLICA, PLÁSTICA OU TERMOACÚSTICA, INCLUSO TRANSPORTE VERTICAL. AF_10/2025</t>
  </si>
  <si>
    <t>Encargos Complementares</t>
  </si>
  <si>
    <t>ALIMENTACAO - MENSALISTA (COLETADO CAIXA - ENCARGOS COMPLEMENTARES)</t>
  </si>
  <si>
    <t xml:space="preserve"> 00040862 </t>
  </si>
  <si>
    <t xml:space="preserve"> 2.3 </t>
  </si>
  <si>
    <t>TRANSPORTE - MENSALISTA (COLETADO CAIXA - ENCARGOS COMPLEMENTARES)</t>
  </si>
  <si>
    <t xml:space="preserve"> 00040861 </t>
  </si>
  <si>
    <t xml:space="preserve"> 2.2 </t>
  </si>
  <si>
    <t xml:space="preserve">SINAPI - 02/2026 - Minas Gerais
SBC - 11/2025 - Minas Gerais
SICRO3 - 10/2025 - Minas Gerais
ORSE - 02/2026 - Sergipe
SETOP - 01/2026 - Minas Gerais
SUDECAP - 10/2025 - Minas Gerais
AGESUL - 01/2026 - Mato Grosso do Sul
AGETOP CIVIL - 12/2025 - Goiás
EMBASA - 06/2025 
</t>
  </si>
  <si>
    <t>Pesquisa no portal Compras</t>
  </si>
  <si>
    <t>VALOR UNIT. M2</t>
  </si>
  <si>
    <t>Mediana</t>
  </si>
  <si>
    <t xml:space="preserve"> 7.1.1</t>
  </si>
  <si>
    <t xml:space="preserve"> 7.1.2</t>
  </si>
  <si>
    <t xml:space="preserve"> 7.1.3</t>
  </si>
  <si>
    <t>PORTÃO EM AÇO GALVANIZADO, AUTOMÁTICO, DE ENROLAR, DIMENSÕES 3X5,1, ÁREA 15,3M2, ORÇAMENTO EM M2.</t>
  </si>
  <si>
    <t>PORTAL DE COMPRAS</t>
  </si>
  <si>
    <t>SINAPI - 02/2026 - Minas Gerais
SBC - 11/2025 - Minas Gerais
SICRO3 - 10/2025 - Minas Gerais
ORSE - 02/2026 - Sergipe
SETOP - 01/2026 - Minas Gerais
SUDECAP - 10/2025 - Minas Gerais
AGESUL - 01/2026 - Mato Grosso do Sul
AGETOP CIVIL - 12/2025 - Goiás</t>
  </si>
  <si>
    <t>5,28%</t>
  </si>
  <si>
    <t>4,98%</t>
  </si>
  <si>
    <t>10,27%</t>
  </si>
  <si>
    <t>3,60%</t>
  </si>
  <si>
    <t>13,87%</t>
  </si>
  <si>
    <t>3,03%</t>
  </si>
  <si>
    <t>16,89%</t>
  </si>
  <si>
    <t>19,73%</t>
  </si>
  <si>
    <t>2,37%</t>
  </si>
  <si>
    <t>22,09%</t>
  </si>
  <si>
    <t>2,36%</t>
  </si>
  <si>
    <t>24,45%</t>
  </si>
  <si>
    <t>2,28%</t>
  </si>
  <si>
    <t>26,73%</t>
  </si>
  <si>
    <t>2,11%</t>
  </si>
  <si>
    <t>28,85%</t>
  </si>
  <si>
    <t>30,75%</t>
  </si>
  <si>
    <t>1,89%</t>
  </si>
  <si>
    <t>32,64%</t>
  </si>
  <si>
    <t>34,52%</t>
  </si>
  <si>
    <t>1,87%</t>
  </si>
  <si>
    <t>36,39%</t>
  </si>
  <si>
    <t>1,78%</t>
  </si>
  <si>
    <t>38,16%</t>
  </si>
  <si>
    <t>1,77%</t>
  </si>
  <si>
    <t>39,94%</t>
  </si>
  <si>
    <t>41,68%</t>
  </si>
  <si>
    <t>1,64%</t>
  </si>
  <si>
    <t>43,32%</t>
  </si>
  <si>
    <t>1,43%</t>
  </si>
  <si>
    <t>44,76%</t>
  </si>
  <si>
    <t>1,41%</t>
  </si>
  <si>
    <t>46,16%</t>
  </si>
  <si>
    <t>47,54%</t>
  </si>
  <si>
    <t>1,31%</t>
  </si>
  <si>
    <t>48,86%</t>
  </si>
  <si>
    <t>1,26%</t>
  </si>
  <si>
    <t>50,12%</t>
  </si>
  <si>
    <t>1,17%</t>
  </si>
  <si>
    <t>51,29%</t>
  </si>
  <si>
    <t>1,00%</t>
  </si>
  <si>
    <t>52,29%</t>
  </si>
  <si>
    <t>53,29%</t>
  </si>
  <si>
    <t>0,98%</t>
  </si>
  <si>
    <t>54,27%</t>
  </si>
  <si>
    <t>0,92%</t>
  </si>
  <si>
    <t>55,19%</t>
  </si>
  <si>
    <t>0,89%</t>
  </si>
  <si>
    <t>56,08%</t>
  </si>
  <si>
    <t>56,97%</t>
  </si>
  <si>
    <t>57,85%</t>
  </si>
  <si>
    <t>58,71%</t>
  </si>
  <si>
    <t>0,85%</t>
  </si>
  <si>
    <t>59,55%</t>
  </si>
  <si>
    <t>0,82%</t>
  </si>
  <si>
    <t>60,37%</t>
  </si>
  <si>
    <t>0,78%</t>
  </si>
  <si>
    <t>61,15%</t>
  </si>
  <si>
    <t>0,75%</t>
  </si>
  <si>
    <t>61,91%</t>
  </si>
  <si>
    <t>62,64%</t>
  </si>
  <si>
    <t>0,71%</t>
  </si>
  <si>
    <t>63,35%</t>
  </si>
  <si>
    <t>63,95%</t>
  </si>
  <si>
    <t>64,55%</t>
  </si>
  <si>
    <t>65,15%</t>
  </si>
  <si>
    <t>0,59%</t>
  </si>
  <si>
    <t>65,74%</t>
  </si>
  <si>
    <t>66,30%</t>
  </si>
  <si>
    <t>66,86%</t>
  </si>
  <si>
    <t>67,42%</t>
  </si>
  <si>
    <t>67,97%</t>
  </si>
  <si>
    <t>68,50%</t>
  </si>
  <si>
    <t>0,52%</t>
  </si>
  <si>
    <t>69,03%</t>
  </si>
  <si>
    <t>0,49%</t>
  </si>
  <si>
    <t>69,52%</t>
  </si>
  <si>
    <t>70,01%</t>
  </si>
  <si>
    <t>0,48%</t>
  </si>
  <si>
    <t>70,49%</t>
  </si>
  <si>
    <t>0,47%</t>
  </si>
  <si>
    <t>70,96%</t>
  </si>
  <si>
    <t>71,43%</t>
  </si>
  <si>
    <t>71,90%</t>
  </si>
  <si>
    <t>72,34%</t>
  </si>
  <si>
    <t>0,42%</t>
  </si>
  <si>
    <t>72,76%</t>
  </si>
  <si>
    <t>73,18%</t>
  </si>
  <si>
    <t>73,59%</t>
  </si>
  <si>
    <t>74,00%</t>
  </si>
  <si>
    <t>0,40%</t>
  </si>
  <si>
    <t>74,40%</t>
  </si>
  <si>
    <t>74,76%</t>
  </si>
  <si>
    <t>75,12%</t>
  </si>
  <si>
    <t>0,34%</t>
  </si>
  <si>
    <t>75,46%</t>
  </si>
  <si>
    <t>75,79%</t>
  </si>
  <si>
    <t>76,12%</t>
  </si>
  <si>
    <t>76,45%</t>
  </si>
  <si>
    <t>76,78%</t>
  </si>
  <si>
    <t>77,10%</t>
  </si>
  <si>
    <t>77,43%</t>
  </si>
  <si>
    <t>77,75%</t>
  </si>
  <si>
    <t>78,06%</t>
  </si>
  <si>
    <t>78,37%</t>
  </si>
  <si>
    <t>78,67%</t>
  </si>
  <si>
    <t>78,97%</t>
  </si>
  <si>
    <t>79,26%</t>
  </si>
  <si>
    <t>79,55%</t>
  </si>
  <si>
    <t>79,84%</t>
  </si>
  <si>
    <t>80,13%</t>
  </si>
  <si>
    <t>80,41%</t>
  </si>
  <si>
    <t>80,68%</t>
  </si>
  <si>
    <t>80,96%</t>
  </si>
  <si>
    <t>81,23%</t>
  </si>
  <si>
    <t>81,50%</t>
  </si>
  <si>
    <t>81,76%</t>
  </si>
  <si>
    <t>82,01%</t>
  </si>
  <si>
    <t>82,26%</t>
  </si>
  <si>
    <t>82,49%</t>
  </si>
  <si>
    <t>82,72%</t>
  </si>
  <si>
    <t>82,94%</t>
  </si>
  <si>
    <t>83,16%</t>
  </si>
  <si>
    <t>83,38%</t>
  </si>
  <si>
    <t>83,60%</t>
  </si>
  <si>
    <t>83,81%</t>
  </si>
  <si>
    <t>84,02%</t>
  </si>
  <si>
    <t>84,23%</t>
  </si>
  <si>
    <t>84,44%</t>
  </si>
  <si>
    <t>84,64%</t>
  </si>
  <si>
    <t>84,84%</t>
  </si>
  <si>
    <t>85,04%</t>
  </si>
  <si>
    <t>85,23%</t>
  </si>
  <si>
    <t>85,43%</t>
  </si>
  <si>
    <t>85,62%</t>
  </si>
  <si>
    <t>85,80%</t>
  </si>
  <si>
    <t>85,98%</t>
  </si>
  <si>
    <t>86,16%</t>
  </si>
  <si>
    <t>86,33%</t>
  </si>
  <si>
    <t>86,51%</t>
  </si>
  <si>
    <t>86,68%</t>
  </si>
  <si>
    <t>86,85%</t>
  </si>
  <si>
    <t>87,02%</t>
  </si>
  <si>
    <t>87,19%</t>
  </si>
  <si>
    <t>88,02%</t>
  </si>
  <si>
    <t>88,18%</t>
  </si>
  <si>
    <t>88,34%</t>
  </si>
  <si>
    <t>88,49%</t>
  </si>
  <si>
    <t>88,64%</t>
  </si>
  <si>
    <t>88,78%</t>
  </si>
  <si>
    <t>88,93%</t>
  </si>
  <si>
    <t>89,07%</t>
  </si>
  <si>
    <t>89,21%</t>
  </si>
  <si>
    <t>89,35%</t>
  </si>
  <si>
    <t>89,49%</t>
  </si>
  <si>
    <t>89,62%</t>
  </si>
  <si>
    <t>89,76%</t>
  </si>
  <si>
    <t>89,88%</t>
  </si>
  <si>
    <t>90,01%</t>
  </si>
  <si>
    <t>90,14%</t>
  </si>
  <si>
    <t>90,26%</t>
  </si>
  <si>
    <t>90,39%</t>
  </si>
  <si>
    <t>90,51%</t>
  </si>
  <si>
    <t>90,63%</t>
  </si>
  <si>
    <t>90,75%</t>
  </si>
  <si>
    <t>90,87%</t>
  </si>
  <si>
    <t>90,99%</t>
  </si>
  <si>
    <t>91,11%</t>
  </si>
  <si>
    <t>91,22%</t>
  </si>
  <si>
    <t>91,34%</t>
  </si>
  <si>
    <t>91,45%</t>
  </si>
  <si>
    <t>91,56%</t>
  </si>
  <si>
    <t>91,68%</t>
  </si>
  <si>
    <t>91,90%</t>
  </si>
  <si>
    <t>92,01%</t>
  </si>
  <si>
    <t>92,11%</t>
  </si>
  <si>
    <t>92,22%</t>
  </si>
  <si>
    <t>92,32%</t>
  </si>
  <si>
    <t>92,43%</t>
  </si>
  <si>
    <t>92,53%</t>
  </si>
  <si>
    <t>92,63%</t>
  </si>
  <si>
    <t>92,73%</t>
  </si>
  <si>
    <t>92,83%</t>
  </si>
  <si>
    <t>92,93%</t>
  </si>
  <si>
    <t>93,03%</t>
  </si>
  <si>
    <t>93,12%</t>
  </si>
  <si>
    <t>93,22%</t>
  </si>
  <si>
    <t>93,31%</t>
  </si>
  <si>
    <t>93,40%</t>
  </si>
  <si>
    <t>93,49%</t>
  </si>
  <si>
    <t>93,58%</t>
  </si>
  <si>
    <t>93,67%</t>
  </si>
  <si>
    <t>93,75%</t>
  </si>
  <si>
    <t>93,84%</t>
  </si>
  <si>
    <t>93,92%</t>
  </si>
  <si>
    <t>94,01%</t>
  </si>
  <si>
    <t>94,09%</t>
  </si>
  <si>
    <t>94,18%</t>
  </si>
  <si>
    <t>94,26%</t>
  </si>
  <si>
    <t>94,34%</t>
  </si>
  <si>
    <t>94,42%</t>
  </si>
  <si>
    <t>94,50%</t>
  </si>
  <si>
    <t>94,58%</t>
  </si>
  <si>
    <t>94,65%</t>
  </si>
  <si>
    <t>94,73%</t>
  </si>
  <si>
    <t>94,81%</t>
  </si>
  <si>
    <t>94,88%</t>
  </si>
  <si>
    <t>94,96%</t>
  </si>
  <si>
    <t>95,03%</t>
  </si>
  <si>
    <t>95,10%</t>
  </si>
  <si>
    <t>95,17%</t>
  </si>
  <si>
    <t>95,24%</t>
  </si>
  <si>
    <t>95,31%</t>
  </si>
  <si>
    <t>95,50%</t>
  </si>
  <si>
    <t>95,57%</t>
  </si>
  <si>
    <t>95,63%</t>
  </si>
  <si>
    <t>95,69%</t>
  </si>
  <si>
    <t>95,75%</t>
  </si>
  <si>
    <t>95,82%</t>
  </si>
  <si>
    <t>LUMINÁRIA PLAFON (TIPO: REDONDA|DIÂMETRO: 25CM|ACABAMENTO: ALUMÍNIO COM VIDRO FOSCO|QUANTIDADE DE LÂMPADAS: 1|BASE-SOQUETE: E27|POTÊNCIA MÁXIMA*: 20W|SOQUETE: INCLUSO|LÂMPADA: NÃO INCLUSA)*VALORES REFERENCIAIS APROXIMADOS</t>
  </si>
  <si>
    <t>95,88%</t>
  </si>
  <si>
    <t>95,94%</t>
  </si>
  <si>
    <t>96,00%</t>
  </si>
  <si>
    <t>96,06%</t>
  </si>
  <si>
    <t>96,11%</t>
  </si>
  <si>
    <t>96,17%</t>
  </si>
  <si>
    <t>96,22%</t>
  </si>
  <si>
    <t>96,28%</t>
  </si>
  <si>
    <t>96,33%</t>
  </si>
  <si>
    <t>96,39%</t>
  </si>
  <si>
    <t>96,44%</t>
  </si>
  <si>
    <t>96,49%</t>
  </si>
  <si>
    <t>96,54%</t>
  </si>
  <si>
    <t>96,59%</t>
  </si>
  <si>
    <t>96,64%</t>
  </si>
  <si>
    <t>96,68%</t>
  </si>
  <si>
    <t>96,73%</t>
  </si>
  <si>
    <t>96,83%</t>
  </si>
  <si>
    <t>96,96%</t>
  </si>
  <si>
    <t>97,00%</t>
  </si>
  <si>
    <t>97,04%</t>
  </si>
  <si>
    <t>97,08%</t>
  </si>
  <si>
    <t xml:space="preserve"> MATED-26429 </t>
  </si>
  <si>
    <t>ABRAÇADEIRA DE CUNHA (TIPO: D|MATERIAL: AÇO GALVANIZADO|BITOLA: 3/4"|CUNHA: INCLUSO|PARAFUSOS: NÃO INCLUSO)</t>
  </si>
  <si>
    <t>97,27%</t>
  </si>
  <si>
    <t>97,38%</t>
  </si>
  <si>
    <t>97,45%</t>
  </si>
  <si>
    <t>97,52%</t>
  </si>
  <si>
    <t>97,59%</t>
  </si>
  <si>
    <t>97,62%</t>
  </si>
  <si>
    <t>97,69%</t>
  </si>
  <si>
    <t>97,72%</t>
  </si>
  <si>
    <t>97,75%</t>
  </si>
  <si>
    <t>97,78%</t>
  </si>
  <si>
    <t>97,81%</t>
  </si>
  <si>
    <t>97,85%</t>
  </si>
  <si>
    <t>97,88%</t>
  </si>
  <si>
    <t>97,91%</t>
  </si>
  <si>
    <t>97,94%</t>
  </si>
  <si>
    <t>97,97%</t>
  </si>
  <si>
    <t>98,00%</t>
  </si>
  <si>
    <t>98,03%</t>
  </si>
  <si>
    <t>98,06%</t>
  </si>
  <si>
    <t>98,09%</t>
  </si>
  <si>
    <t>98,11%</t>
  </si>
  <si>
    <t>98,14%</t>
  </si>
  <si>
    <t>98,17%</t>
  </si>
  <si>
    <t>98,20%</t>
  </si>
  <si>
    <t>98,25%</t>
  </si>
  <si>
    <t xml:space="preserve"> MATED-26430 </t>
  </si>
  <si>
    <t>ABRAÇADEIRA DE CUNHA (TIPO: D|MATERIAL: AÇO GALVANIZADO|BITOLA: 1"|CUNHA: INCLUSO|PARAFUSOS: NÃO INCLUSO)</t>
  </si>
  <si>
    <t>98,34%</t>
  </si>
  <si>
    <t>98,39%</t>
  </si>
  <si>
    <t>98,41%</t>
  </si>
  <si>
    <t>98,43%</t>
  </si>
  <si>
    <t>98,46%</t>
  </si>
  <si>
    <t>98,48%</t>
  </si>
  <si>
    <t>98,50%</t>
  </si>
  <si>
    <t>98,52%</t>
  </si>
  <si>
    <t>98,54%</t>
  </si>
  <si>
    <t>98,56%</t>
  </si>
  <si>
    <t>98,58%</t>
  </si>
  <si>
    <t>98,90%</t>
  </si>
  <si>
    <t>98,92%</t>
  </si>
  <si>
    <t>98,95%</t>
  </si>
  <si>
    <t>98,97%</t>
  </si>
  <si>
    <t>99,02%</t>
  </si>
  <si>
    <t>99,09%</t>
  </si>
  <si>
    <t>99,12%</t>
  </si>
  <si>
    <t>99,15%</t>
  </si>
  <si>
    <t>99,18%</t>
  </si>
  <si>
    <t xml:space="preserve"> MATED-26435 </t>
  </si>
  <si>
    <t>ABRAÇADEIRA DE CUNHA (TIPO: D|MATERIAL: AÇO GALVANIZADO|BITOLA: 2.1/2"|CUNHA: INCLUSO|PARAFUSOS: NÃO INCLUSO)</t>
  </si>
  <si>
    <t>99,21%</t>
  </si>
  <si>
    <t>99,25%</t>
  </si>
  <si>
    <t>99,32%</t>
  </si>
  <si>
    <t>99,39%</t>
  </si>
  <si>
    <t xml:space="preserve"> 00011686 </t>
  </si>
  <si>
    <t>CONJUNTO DE LIGACAO PARA VASO / BACIA SANITARIA, EM PLASTICO BRANCO, COM TUBO, CANOPLA E ANEL DE EXPANSAO (TUBO 1.1/2" X 20 CM)</t>
  </si>
  <si>
    <t xml:space="preserve"> 00011945 </t>
  </si>
  <si>
    <t>BUCHA DE NYLON SEM ABA S4</t>
  </si>
  <si>
    <t xml:space="preserve"> 00039140 </t>
  </si>
  <si>
    <t>ABRACADEIRA EM ACO PARA AMARRACAO DE ELETRODUTOS, TIPO U SIMPLES, COM 1 1/4"</t>
  </si>
  <si>
    <t xml:space="preserve"> MATED-26436 </t>
  </si>
  <si>
    <t>ABRAÇADEIRA DE CUNHA (TIPO: D|MATERIAL: AÇO GALVANIZADO|BITOLA: 3"|CUNHA: INCLUSO|PARAFUSOS: NÃO INCLUSO)</t>
  </si>
  <si>
    <t xml:space="preserve"> MATED-12522 </t>
  </si>
  <si>
    <t>FITA ISOLANTE (TIPO: ANTI-CHAMA|LARGURA: 19MM|COR: PRETA)</t>
  </si>
  <si>
    <t>9,61</t>
  </si>
  <si>
    <t>5,87</t>
  </si>
  <si>
    <t>15,48</t>
  </si>
  <si>
    <t>5,25</t>
  </si>
  <si>
    <t>20,73</t>
  </si>
  <si>
    <t>3,30</t>
  </si>
  <si>
    <t>24,03</t>
  </si>
  <si>
    <t>3,14</t>
  </si>
  <si>
    <t>27,17</t>
  </si>
  <si>
    <t>2,94</t>
  </si>
  <si>
    <t>30,11</t>
  </si>
  <si>
    <t>2,89</t>
  </si>
  <si>
    <t>33,01</t>
  </si>
  <si>
    <t>2,68</t>
  </si>
  <si>
    <t>35,68</t>
  </si>
  <si>
    <t>2,36</t>
  </si>
  <si>
    <t>38,05</t>
  </si>
  <si>
    <t>40,38</t>
  </si>
  <si>
    <t>2,22</t>
  </si>
  <si>
    <t>42,60</t>
  </si>
  <si>
    <t>2,08</t>
  </si>
  <si>
    <t>44,68</t>
  </si>
  <si>
    <t>1,94</t>
  </si>
  <si>
    <t>46,62</t>
  </si>
  <si>
    <t>1,92</t>
  </si>
  <si>
    <t>48,54</t>
  </si>
  <si>
    <t>1,85</t>
  </si>
  <si>
    <t>50,39</t>
  </si>
  <si>
    <t>1,76</t>
  </si>
  <si>
    <t>52,14</t>
  </si>
  <si>
    <t>1,41</t>
  </si>
  <si>
    <t>53,55</t>
  </si>
  <si>
    <t>54,96</t>
  </si>
  <si>
    <t>1,32</t>
  </si>
  <si>
    <t>56,28</t>
  </si>
  <si>
    <t>1,30</t>
  </si>
  <si>
    <t>57,57</t>
  </si>
  <si>
    <t>1,19</t>
  </si>
  <si>
    <t>58,76</t>
  </si>
  <si>
    <t>59,86</t>
  </si>
  <si>
    <t>1,09</t>
  </si>
  <si>
    <t>60,96</t>
  </si>
  <si>
    <t>1,05</t>
  </si>
  <si>
    <t>62,00</t>
  </si>
  <si>
    <t>63,04</t>
  </si>
  <si>
    <t>0,99</t>
  </si>
  <si>
    <t>64,03</t>
  </si>
  <si>
    <t>0,97</t>
  </si>
  <si>
    <t>64,99</t>
  </si>
  <si>
    <t>65,93</t>
  </si>
  <si>
    <t>66,86</t>
  </si>
  <si>
    <t>67,76</t>
  </si>
  <si>
    <t>0,87</t>
  </si>
  <si>
    <t>68,63</t>
  </si>
  <si>
    <t>0,86</t>
  </si>
  <si>
    <t>69,49</t>
  </si>
  <si>
    <t>70,33</t>
  </si>
  <si>
    <t>0,78</t>
  </si>
  <si>
    <t>71,11</t>
  </si>
  <si>
    <t>71,89</t>
  </si>
  <si>
    <t>72,62</t>
  </si>
  <si>
    <t>73,32</t>
  </si>
  <si>
    <t>74,02</t>
  </si>
  <si>
    <t>74,67</t>
  </si>
  <si>
    <t>75,33</t>
  </si>
  <si>
    <t>75,96</t>
  </si>
  <si>
    <t>76,58</t>
  </si>
  <si>
    <t>77,19</t>
  </si>
  <si>
    <t>77,80</t>
  </si>
  <si>
    <t>78,39</t>
  </si>
  <si>
    <t>15,3</t>
  </si>
  <si>
    <t>78,98</t>
  </si>
  <si>
    <t>0,58</t>
  </si>
  <si>
    <t>79,55</t>
  </si>
  <si>
    <t>80,12</t>
  </si>
  <si>
    <t>0,56</t>
  </si>
  <si>
    <t>80,68</t>
  </si>
  <si>
    <t>0,50</t>
  </si>
  <si>
    <t>81,19</t>
  </si>
  <si>
    <t>0,44</t>
  </si>
  <si>
    <t>82,11</t>
  </si>
  <si>
    <t>82,55</t>
  </si>
  <si>
    <t>82,97</t>
  </si>
  <si>
    <t>83,79</t>
  </si>
  <si>
    <t>84,19</t>
  </si>
  <si>
    <t>0,39</t>
  </si>
  <si>
    <t>84,58</t>
  </si>
  <si>
    <t>84,95</t>
  </si>
  <si>
    <t>0,35</t>
  </si>
  <si>
    <t>85,65</t>
  </si>
  <si>
    <t>86,00</t>
  </si>
  <si>
    <t>86,34</t>
  </si>
  <si>
    <t>86,68</t>
  </si>
  <si>
    <t>87,00</t>
  </si>
  <si>
    <t>87,32</t>
  </si>
  <si>
    <t>87,64</t>
  </si>
  <si>
    <t>87,96</t>
  </si>
  <si>
    <t>88,28</t>
  </si>
  <si>
    <t>88,58</t>
  </si>
  <si>
    <t>88,87</t>
  </si>
  <si>
    <t>89,17</t>
  </si>
  <si>
    <t>89,46</t>
  </si>
  <si>
    <t>89,75</t>
  </si>
  <si>
    <t>90,02</t>
  </si>
  <si>
    <t>90,29</t>
  </si>
  <si>
    <t>90,55</t>
  </si>
  <si>
    <t>90,80</t>
  </si>
  <si>
    <t>91,05</t>
  </si>
  <si>
    <t>91,29</t>
  </si>
  <si>
    <t>91,53</t>
  </si>
  <si>
    <t>91,75</t>
  </si>
  <si>
    <t>91,98</t>
  </si>
  <si>
    <t>92,20</t>
  </si>
  <si>
    <t>92,42</t>
  </si>
  <si>
    <t>92,62</t>
  </si>
  <si>
    <t>92,81</t>
  </si>
  <si>
    <t>92,99</t>
  </si>
  <si>
    <t>93,17</t>
  </si>
  <si>
    <t>93,36</t>
  </si>
  <si>
    <t>3.895,09</t>
  </si>
  <si>
    <t>93,52</t>
  </si>
  <si>
    <t>93,69</t>
  </si>
  <si>
    <t>93,85</t>
  </si>
  <si>
    <t>94,00</t>
  </si>
  <si>
    <t>94,15</t>
  </si>
  <si>
    <t>94,30</t>
  </si>
  <si>
    <t>94,44</t>
  </si>
  <si>
    <t>94,59</t>
  </si>
  <si>
    <t>94,73</t>
  </si>
  <si>
    <t>94,87</t>
  </si>
  <si>
    <t>95,01</t>
  </si>
  <si>
    <t>95,15</t>
  </si>
  <si>
    <t>95,28</t>
  </si>
  <si>
    <t>95,41</t>
  </si>
  <si>
    <t>95,52</t>
  </si>
  <si>
    <t>95,64</t>
  </si>
  <si>
    <t>95,75</t>
  </si>
  <si>
    <t>96,16</t>
  </si>
  <si>
    <t>96,26</t>
  </si>
  <si>
    <t>96,36</t>
  </si>
  <si>
    <t>96,46</t>
  </si>
  <si>
    <t>96,56</t>
  </si>
  <si>
    <t>96,66</t>
  </si>
  <si>
    <t>96,75</t>
  </si>
  <si>
    <t>96,84</t>
  </si>
  <si>
    <t>96,93</t>
  </si>
  <si>
    <t>97,02</t>
  </si>
  <si>
    <t>97,11</t>
  </si>
  <si>
    <t>97,20</t>
  </si>
  <si>
    <t>97,28</t>
  </si>
  <si>
    <t>97,36</t>
  </si>
  <si>
    <t>97,44</t>
  </si>
  <si>
    <t>97,52</t>
  </si>
  <si>
    <t>97,59</t>
  </si>
  <si>
    <t>97,66</t>
  </si>
  <si>
    <t>97,73</t>
  </si>
  <si>
    <t>97,80</t>
  </si>
  <si>
    <t>97,87</t>
  </si>
  <si>
    <t>97,93</t>
  </si>
  <si>
    <t>98,00</t>
  </si>
  <si>
    <t>98,43</t>
  </si>
  <si>
    <t>98,54</t>
  </si>
  <si>
    <t>98,59</t>
  </si>
  <si>
    <t>98,65</t>
  </si>
  <si>
    <t>98,70</t>
  </si>
  <si>
    <t>98,75</t>
  </si>
  <si>
    <t>98,80</t>
  </si>
  <si>
    <t>98,85</t>
  </si>
  <si>
    <t>98,90</t>
  </si>
  <si>
    <t>98,95</t>
  </si>
  <si>
    <t>98,99</t>
  </si>
  <si>
    <t>99,19</t>
  </si>
  <si>
    <t>99,26</t>
  </si>
  <si>
    <t>99,36</t>
  </si>
  <si>
    <t>99,56</t>
  </si>
  <si>
    <t>99,59</t>
  </si>
  <si>
    <t>99,64</t>
  </si>
  <si>
    <t>99,66</t>
  </si>
  <si>
    <t>99,75</t>
  </si>
  <si>
    <r>
      <t xml:space="preserve">UNIVERSIDADE FEDERAL DOS VALES DO JEQUITINHONHA E MUCURI
CAMPUS PRESIDENTE JUSCELINO KUBITSCHEK - DIAMANTINA - MG
</t>
    </r>
    <r>
      <rPr>
        <b/>
        <u/>
        <sz val="10.5"/>
        <color theme="1"/>
        <rFont val="Calibri"/>
        <family val="2"/>
        <scheme val="minor"/>
      </rPr>
      <t xml:space="preserve">REFORMA E AMPLIAÇÃO DO PRÉDIO DE LABORATÓRIOS DE ENGENHARIA MECÂNICA - ETAPA 02
</t>
    </r>
    <r>
      <rPr>
        <b/>
        <sz val="10.5"/>
        <color theme="1"/>
        <rFont val="Calibri"/>
        <family val="2"/>
        <scheme val="minor"/>
      </rPr>
      <t xml:space="preserve">                                           </t>
    </r>
    <r>
      <rPr>
        <b/>
        <i/>
        <sz val="10.5"/>
        <color rgb="FFFF0000"/>
        <rFont val="Calibri"/>
        <family val="2"/>
        <scheme val="minor"/>
      </rPr>
      <t>PLANILHA ORÇAMENTÁRIA SINTÉTICA DE REFERÊNCIA</t>
    </r>
  </si>
  <si>
    <r>
      <t xml:space="preserve">UNIVERSIDADE FEDERAL DOS VALES DO JEQUITINHONHA E MUCURI
CAMPUS PRESIDENTE JUSCELINO KUBITSCHEK - DIAMANTINA - MG
</t>
    </r>
    <r>
      <rPr>
        <b/>
        <u/>
        <sz val="10.5"/>
        <color theme="1"/>
        <rFont val="Calibri"/>
        <family val="2"/>
        <scheme val="minor"/>
      </rPr>
      <t>REFORMA E AMPLIAÇÃO DO PRÉDIO DE LABORATÓRIOS DE ENGENHARIA MECÂNICA - ETAPA 02</t>
    </r>
    <r>
      <rPr>
        <b/>
        <sz val="10.5"/>
        <color theme="1"/>
        <rFont val="Calibri"/>
        <family val="2"/>
        <scheme val="minor"/>
      </rPr>
      <t xml:space="preserve">  
       </t>
    </r>
    <r>
      <rPr>
        <b/>
        <i/>
        <sz val="10.5"/>
        <color rgb="FFFF0000"/>
        <rFont val="Calibri"/>
        <family val="2"/>
        <scheme val="minor"/>
      </rPr>
      <t>PLANILHA ORÇAMENTÁRIA SINTÉTICA DE REFERÊNCIA</t>
    </r>
    <r>
      <rPr>
        <b/>
        <sz val="10.5"/>
        <color theme="1"/>
        <rFont val="Calibri"/>
        <family val="2"/>
        <scheme val="minor"/>
      </rPr>
      <t xml:space="preserve">
                       </t>
    </r>
  </si>
  <si>
    <t>REFORMA E AMPLIAÇÃO DO PRÉDIO DE LABORATÓRIOS DE ENGENHARIA MECÂNICA - ETAPA 02</t>
  </si>
  <si>
    <r>
      <rPr>
        <b/>
        <i/>
        <u/>
        <sz val="12"/>
        <color theme="1"/>
        <rFont val="Calibri"/>
        <family val="2"/>
      </rPr>
      <t>REFORMA E AMPLIAÇÃO DO PRÉDIO DE LABORATÓRIOS DE ENGENHARIA MECÂNICA - ETAPA 02</t>
    </r>
    <r>
      <rPr>
        <b/>
        <sz val="12"/>
        <color theme="1"/>
        <rFont val="Calibri"/>
        <family val="2"/>
      </rPr>
      <t xml:space="preserve"> - CAMPUS JK EM DIAMANTINA/MG</t>
    </r>
  </si>
  <si>
    <t xml:space="preserve">REFORMA E AMPLIAÇÃO DO PRÉDIO DE LABORATÓRIOS DE ENGENHARIA MECÂNICA - ETAPA 02  </t>
  </si>
  <si>
    <r>
      <t xml:space="preserve">UNIVERSIDADE FEDERAL DOS VALES DO JEQUITINHONHA E MUCURI
</t>
    </r>
    <r>
      <rPr>
        <b/>
        <sz val="16"/>
        <color theme="1"/>
        <rFont val="Calibri"/>
        <family val="2"/>
        <scheme val="minor"/>
      </rPr>
      <t xml:space="preserve">CAMPUS PRESIDENTE JUSCELINO KUBITSCHEK - DIAMANTINA - MG
REFORMA E AMPLIAÇÃO DO PRÉDIO DE LABORATÓRIOS DE ENGENHARIA MECÂNICA - ETAPA 02  </t>
    </r>
    <r>
      <rPr>
        <sz val="16"/>
        <color theme="1"/>
        <rFont val="Calibri"/>
        <family val="2"/>
        <scheme val="minor"/>
      </rPr>
      <t xml:space="preserve">
COTAÇÕES</t>
    </r>
  </si>
</sst>
</file>

<file path=xl/styles.xml><?xml version="1.0" encoding="utf-8"?>
<styleSheet xmlns="http://schemas.openxmlformats.org/spreadsheetml/2006/main">
  <numFmts count="17">
    <numFmt numFmtId="44" formatCode="_-&quot;R$&quot;\ * #,##0.00_-;\-&quot;R$&quot;\ * #,##0.00_-;_-&quot;R$&quot;\ * &quot;-&quot;??_-;_-@_-"/>
    <numFmt numFmtId="43" formatCode="_-* #,##0.00_-;\-* #,##0.00_-;_-* &quot;-&quot;??_-;_-@_-"/>
    <numFmt numFmtId="164" formatCode="_-&quot;R$ &quot;* #,##0.00_-;&quot;-R$ &quot;* #,##0.00_-;_-&quot;R$ &quot;* \-??_-;_-@_-"/>
    <numFmt numFmtId="165" formatCode="_(* #,##0.00_);_(* \(#,##0.00\);_(* \-??_);_(@_)"/>
    <numFmt numFmtId="166" formatCode="_-* #,##0.00_-;\-* #,##0.00_-;_-* \-??_-;_-@_-"/>
    <numFmt numFmtId="167" formatCode="_ * #,##0.00_ ;_ * \-#,##0.00_ ;_ * \-??_ ;_ @_ "/>
    <numFmt numFmtId="168" formatCode="#,##0.0000000"/>
    <numFmt numFmtId="169" formatCode="#,##0.0000"/>
    <numFmt numFmtId="170" formatCode="0.000000"/>
    <numFmt numFmtId="171" formatCode="0.000%"/>
    <numFmt numFmtId="172" formatCode="&quot;R$&quot;\ #,##0.00"/>
    <numFmt numFmtId="173" formatCode="_-&quot;R$&quot;\ * #,##0.00_-;\-&quot;R$&quot;\ * #,##0.00_-;_-&quot;R$&quot;\ * &quot;-&quot;??_-;_-@"/>
    <numFmt numFmtId="174" formatCode="_-* #,##0.00_-;\-* #,##0.00_-;_-* &quot;-&quot;??_-;_-@"/>
    <numFmt numFmtId="175" formatCode="&quot;R$&quot;\ #,##0.00_);[Red]\(&quot;R$&quot;\ #,###.00\)"/>
    <numFmt numFmtId="176" formatCode="[$R$ -416]#,##0.00"/>
    <numFmt numFmtId="177" formatCode="&quot;R$&quot;#,##0.00"/>
    <numFmt numFmtId="178" formatCode="0.0000%"/>
  </numFmts>
  <fonts count="59">
    <font>
      <sz val="11"/>
      <color theme="1"/>
      <name val="Calibri"/>
      <charset val="134"/>
      <scheme val="minor"/>
    </font>
    <font>
      <sz val="11"/>
      <color rgb="FF000000"/>
      <name val="Calibri"/>
      <family val="2"/>
      <scheme val="minor"/>
    </font>
    <font>
      <sz val="16"/>
      <color theme="1"/>
      <name val="Calibri"/>
      <family val="2"/>
      <scheme val="minor"/>
    </font>
    <font>
      <b/>
      <sz val="10"/>
      <color theme="1"/>
      <name val="Calibri"/>
      <family val="2"/>
      <scheme val="minor"/>
    </font>
    <font>
      <b/>
      <sz val="10"/>
      <name val="Calibri"/>
      <family val="2"/>
      <scheme val="minor"/>
    </font>
    <font>
      <sz val="10"/>
      <color theme="1"/>
      <name val="Calibri"/>
      <family val="2"/>
      <scheme val="minor"/>
    </font>
    <font>
      <sz val="10"/>
      <name val="Calibri"/>
      <family val="2"/>
      <scheme val="minor"/>
    </font>
    <font>
      <sz val="11"/>
      <name val="Arial"/>
      <family val="2"/>
    </font>
    <font>
      <b/>
      <sz val="11"/>
      <name val="Arial"/>
      <family val="2"/>
    </font>
    <font>
      <b/>
      <sz val="10"/>
      <name val="Arial"/>
      <family val="2"/>
    </font>
    <font>
      <sz val="10"/>
      <name val="Arial"/>
      <family val="2"/>
    </font>
    <font>
      <b/>
      <sz val="12"/>
      <color theme="1"/>
      <name val="Calibri"/>
      <family val="2"/>
    </font>
    <font>
      <sz val="11"/>
      <name val="Arial"/>
      <family val="2"/>
    </font>
    <font>
      <sz val="10"/>
      <color theme="1"/>
      <name val="Calibri"/>
      <family val="2"/>
    </font>
    <font>
      <b/>
      <sz val="11"/>
      <color theme="1"/>
      <name val="Calibri"/>
      <family val="2"/>
    </font>
    <font>
      <sz val="11"/>
      <color rgb="FF000000"/>
      <name val="Calibri"/>
      <family val="2"/>
      <scheme val="minor"/>
    </font>
    <font>
      <b/>
      <sz val="10"/>
      <color theme="1"/>
      <name val="Calibri"/>
      <family val="2"/>
    </font>
    <font>
      <sz val="10"/>
      <color rgb="FF000000"/>
      <name val="Calibri"/>
      <family val="2"/>
      <scheme val="minor"/>
    </font>
    <font>
      <sz val="10"/>
      <name val="Arial"/>
      <family val="2"/>
    </font>
    <font>
      <sz val="10"/>
      <color rgb="FFFF0000"/>
      <name val="Calibri"/>
      <family val="2"/>
      <scheme val="minor"/>
    </font>
    <font>
      <sz val="10"/>
      <color theme="1"/>
      <name val="Calibri"/>
      <family val="2"/>
      <scheme val="minor"/>
    </font>
    <font>
      <b/>
      <sz val="10.5"/>
      <color theme="1"/>
      <name val="Calibri"/>
      <family val="2"/>
      <scheme val="minor"/>
    </font>
    <font>
      <b/>
      <sz val="11"/>
      <color rgb="FFFF0000"/>
      <name val="Calibri"/>
      <family val="2"/>
      <scheme val="minor"/>
    </font>
    <font>
      <b/>
      <sz val="14"/>
      <color theme="1"/>
      <name val="Calibri"/>
      <family val="2"/>
      <scheme val="minor"/>
    </font>
    <font>
      <b/>
      <sz val="10"/>
      <color rgb="FFFF0000"/>
      <name val="Calibri"/>
      <family val="2"/>
      <scheme val="minor"/>
    </font>
    <font>
      <b/>
      <sz val="12"/>
      <color theme="1"/>
      <name val="Calibri"/>
      <family val="2"/>
      <scheme val="minor"/>
    </font>
    <font>
      <b/>
      <u/>
      <sz val="12"/>
      <color theme="1"/>
      <name val="Calibri"/>
      <family val="2"/>
      <scheme val="minor"/>
    </font>
    <font>
      <b/>
      <i/>
      <sz val="12"/>
      <color rgb="FFFF0000"/>
      <name val="Calibri"/>
      <family val="2"/>
      <scheme val="minor"/>
    </font>
    <font>
      <sz val="11"/>
      <name val="Calibri"/>
      <family val="2"/>
    </font>
    <font>
      <b/>
      <i/>
      <sz val="10"/>
      <color theme="1"/>
      <name val="Calibri"/>
      <family val="2"/>
    </font>
    <font>
      <i/>
      <sz val="10"/>
      <color theme="1"/>
      <name val="Calibri"/>
      <family val="2"/>
    </font>
    <font>
      <sz val="10"/>
      <name val="Calibri"/>
      <family val="2"/>
    </font>
    <font>
      <sz val="10"/>
      <color rgb="FFFF0000"/>
      <name val="Calibri"/>
      <family val="2"/>
    </font>
    <font>
      <u/>
      <sz val="11"/>
      <color indexed="12"/>
      <name val="Calibri"/>
      <family val="2"/>
    </font>
    <font>
      <sz val="11"/>
      <color indexed="8"/>
      <name val="Calibri"/>
      <family val="2"/>
    </font>
    <font>
      <sz val="11"/>
      <color indexed="8"/>
      <name val="Calibri"/>
      <family val="2"/>
    </font>
    <font>
      <sz val="11"/>
      <color theme="1"/>
      <name val="Calibri"/>
      <family val="2"/>
      <scheme val="minor"/>
    </font>
    <font>
      <sz val="10"/>
      <name val="Times New Roman"/>
      <family val="1"/>
    </font>
    <font>
      <sz val="11"/>
      <name val="Arial"/>
      <family val="2"/>
    </font>
    <font>
      <sz val="10"/>
      <name val="Times New Roman"/>
      <family val="1"/>
    </font>
    <font>
      <sz val="10"/>
      <name val="Arial"/>
      <family val="2"/>
    </font>
    <font>
      <sz val="12"/>
      <color indexed="8"/>
      <name val="Verdana"/>
      <family val="2"/>
    </font>
    <font>
      <sz val="10"/>
      <color indexed="8"/>
      <name val="Calibri"/>
      <family val="2"/>
      <scheme val="minor"/>
    </font>
    <font>
      <i/>
      <sz val="10"/>
      <color theme="1"/>
      <name val="Calibri"/>
      <family val="2"/>
      <scheme val="minor"/>
    </font>
    <font>
      <i/>
      <sz val="10"/>
      <name val="Calibri"/>
      <family val="2"/>
      <scheme val="minor"/>
    </font>
    <font>
      <b/>
      <sz val="16"/>
      <color theme="1"/>
      <name val="Calibri"/>
      <family val="2"/>
      <scheme val="minor"/>
    </font>
    <font>
      <b/>
      <i/>
      <u/>
      <sz val="12"/>
      <color theme="1"/>
      <name val="Calibri"/>
      <family val="2"/>
    </font>
    <font>
      <b/>
      <i/>
      <u/>
      <sz val="10"/>
      <color theme="1"/>
      <name val="Calibri"/>
      <family val="2"/>
    </font>
    <font>
      <b/>
      <u/>
      <sz val="10.5"/>
      <color theme="1"/>
      <name val="Calibri"/>
      <family val="2"/>
      <scheme val="minor"/>
    </font>
    <font>
      <b/>
      <i/>
      <sz val="10.5"/>
      <color rgb="FFFF0000"/>
      <name val="Calibri"/>
      <family val="2"/>
      <scheme val="minor"/>
    </font>
    <font>
      <i/>
      <sz val="10"/>
      <color rgb="FFFF0000"/>
      <name val="Calibri"/>
      <family val="2"/>
      <scheme val="minor"/>
    </font>
    <font>
      <sz val="10"/>
      <color rgb="FF000000"/>
      <name val="Arial"/>
      <family val="1"/>
    </font>
    <font>
      <sz val="11"/>
      <name val="Arial"/>
      <family val="1"/>
    </font>
    <font>
      <sz val="10"/>
      <name val="Arial"/>
      <family val="1"/>
    </font>
    <font>
      <b/>
      <sz val="10"/>
      <name val="Arial"/>
      <family val="1"/>
    </font>
    <font>
      <b/>
      <sz val="11"/>
      <name val="Arial"/>
      <family val="1"/>
    </font>
    <font>
      <b/>
      <sz val="10"/>
      <color rgb="FF000000"/>
      <name val="Arial"/>
      <family val="1"/>
    </font>
    <font>
      <b/>
      <sz val="10"/>
      <color theme="1"/>
      <name val="Calibri"/>
      <family val="2"/>
      <scheme val="minor"/>
    </font>
    <font>
      <b/>
      <sz val="10"/>
      <name val="Arial"/>
      <family val="2"/>
    </font>
  </fonts>
  <fills count="20">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rgb="FFFFFFFF"/>
        <bgColor rgb="FFFFFFFF"/>
      </patternFill>
    </fill>
    <fill>
      <patternFill patternType="solid">
        <fgColor rgb="FFD6D6D6"/>
        <bgColor rgb="FFD6D6D6"/>
      </patternFill>
    </fill>
    <fill>
      <patternFill patternType="solid">
        <fgColor rgb="FFEFEFEF"/>
        <bgColor rgb="FFEFEFEF"/>
      </patternFill>
    </fill>
    <fill>
      <patternFill patternType="solid">
        <fgColor rgb="FFF7F3DF"/>
        <bgColor rgb="FFF7F3DF"/>
      </patternFill>
    </fill>
    <fill>
      <patternFill patternType="solid">
        <fgColor rgb="FFD8ECF6"/>
        <bgColor rgb="FFD8ECF6"/>
      </patternFill>
    </fill>
    <fill>
      <patternFill patternType="solid">
        <fgColor rgb="FFDFF0D8"/>
        <bgColor rgb="FFDFF0D8"/>
      </patternFill>
    </fill>
    <fill>
      <patternFill patternType="solid">
        <fgColor theme="0"/>
        <bgColor theme="0"/>
      </patternFill>
    </fill>
    <fill>
      <patternFill patternType="solid">
        <fgColor rgb="FFFFFF00"/>
        <bgColor rgb="FFFFFF00"/>
      </patternFill>
    </fill>
    <fill>
      <patternFill patternType="solid">
        <fgColor rgb="FFDBE5F1"/>
        <bgColor rgb="FFDBE5F1"/>
      </patternFill>
    </fill>
    <fill>
      <patternFill patternType="solid">
        <fgColor theme="4" tint="0.79995117038483843"/>
        <bgColor rgb="FFDBE5F1"/>
      </patternFill>
    </fill>
    <fill>
      <patternFill patternType="solid">
        <fgColor rgb="FFF2DBDB"/>
        <bgColor rgb="FFF2DBDB"/>
      </patternFill>
    </fill>
    <fill>
      <patternFill patternType="solid">
        <fgColor theme="0"/>
        <bgColor rgb="FFDBE5F1"/>
      </patternFill>
    </fill>
    <fill>
      <patternFill patternType="solid">
        <fgColor theme="0"/>
        <bgColor rgb="FFFFFFFF"/>
      </patternFill>
    </fill>
    <fill>
      <patternFill patternType="solid">
        <fgColor theme="4" tint="0.79995117038483843"/>
        <bgColor indexed="64"/>
      </patternFill>
    </fill>
    <fill>
      <patternFill patternType="solid">
        <fgColor theme="0"/>
        <bgColor rgb="FFDFF0D8"/>
      </patternFill>
    </fill>
    <fill>
      <patternFill patternType="solid">
        <fgColor theme="0"/>
        <bgColor rgb="FFF7F3DF"/>
      </patternFill>
    </fill>
  </fills>
  <borders count="126">
    <border>
      <left/>
      <right/>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style="medium">
        <color auto="1"/>
      </right>
      <top/>
      <bottom style="thin">
        <color auto="1"/>
      </bottom>
      <diagonal/>
    </border>
    <border>
      <left style="medium">
        <color auto="1"/>
      </left>
      <right/>
      <top style="thin">
        <color auto="1"/>
      </top>
      <bottom style="thin">
        <color auto="1"/>
      </bottom>
      <diagonal/>
    </border>
    <border>
      <left/>
      <right/>
      <top style="thin">
        <color auto="1"/>
      </top>
      <bottom style="thin">
        <color auto="1"/>
      </bottom>
      <diagonal/>
    </border>
    <border>
      <left/>
      <right style="medium">
        <color auto="1"/>
      </right>
      <top style="thin">
        <color auto="1"/>
      </top>
      <bottom style="thin">
        <color auto="1"/>
      </bottom>
      <diagonal/>
    </border>
    <border>
      <left style="thin">
        <color auto="1"/>
      </left>
      <right/>
      <top style="thin">
        <color auto="1"/>
      </top>
      <bottom style="thin">
        <color auto="1"/>
      </bottom>
      <diagonal/>
    </border>
    <border>
      <left/>
      <right/>
      <top/>
      <bottom style="thin">
        <color auto="1"/>
      </bottom>
      <diagonal/>
    </border>
    <border>
      <left/>
      <right style="medium">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top style="thin">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style="thin">
        <color rgb="FFCCCCCC"/>
      </left>
      <right style="thin">
        <color rgb="FFCCCCCC"/>
      </right>
      <top style="thin">
        <color rgb="FFCCCCCC"/>
      </top>
      <bottom style="thin">
        <color rgb="FFCCCCCC"/>
      </bottom>
      <diagonal/>
    </border>
    <border>
      <left/>
      <right/>
      <top style="thick">
        <color rgb="FF000000"/>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style="medium">
        <color rgb="FF000000"/>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
      <left style="medium">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thin">
        <color rgb="FF000000"/>
      </left>
      <right style="thin">
        <color rgb="FF000000"/>
      </right>
      <top/>
      <bottom style="thin">
        <color rgb="FF000000"/>
      </bottom>
      <diagonal/>
    </border>
    <border>
      <left/>
      <right style="thin">
        <color rgb="FF000000"/>
      </right>
      <top/>
      <bottom/>
      <diagonal/>
    </border>
    <border>
      <left style="medium">
        <color rgb="FF000000"/>
      </left>
      <right/>
      <top style="thin">
        <color rgb="FF000000"/>
      </top>
      <bottom/>
      <diagonal/>
    </border>
    <border>
      <left/>
      <right style="thin">
        <color rgb="FF000000"/>
      </right>
      <top style="thin">
        <color rgb="FF000000"/>
      </top>
      <bottom/>
      <diagonal/>
    </border>
    <border>
      <left style="thin">
        <color rgb="FF000000"/>
      </left>
      <right style="medium">
        <color rgb="FF000000"/>
      </right>
      <top style="thin">
        <color rgb="FF000000"/>
      </top>
      <bottom style="thin">
        <color rgb="FF000000"/>
      </bottom>
      <diagonal/>
    </border>
    <border>
      <left/>
      <right style="medium">
        <color rgb="FF000000"/>
      </right>
      <top style="thin">
        <color rgb="FF000000"/>
      </top>
      <bottom/>
      <diagonal/>
    </border>
    <border>
      <left/>
      <right/>
      <top style="thin">
        <color rgb="FF000000"/>
      </top>
      <bottom/>
      <diagonal/>
    </border>
    <border>
      <left style="medium">
        <color auto="1"/>
      </left>
      <right style="medium">
        <color auto="1"/>
      </right>
      <top style="medium">
        <color auto="1"/>
      </top>
      <bottom style="medium">
        <color auto="1"/>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auto="1"/>
      </left>
      <right style="medium">
        <color auto="1"/>
      </right>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top/>
      <bottom style="thin">
        <color auto="1"/>
      </bottom>
      <diagonal/>
    </border>
    <border>
      <left/>
      <right style="thin">
        <color auto="1"/>
      </right>
      <top/>
      <bottom style="thin">
        <color auto="1"/>
      </bottom>
      <diagonal/>
    </border>
    <border>
      <left style="medium">
        <color auto="1"/>
      </left>
      <right style="thin">
        <color auto="1"/>
      </right>
      <top style="thin">
        <color auto="1"/>
      </top>
      <bottom style="thin">
        <color auto="1"/>
      </bottom>
      <diagonal/>
    </border>
    <border>
      <left style="thin">
        <color auto="1"/>
      </left>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top/>
      <bottom style="medium">
        <color auto="1"/>
      </bottom>
      <diagonal/>
    </border>
    <border>
      <left style="medium">
        <color auto="1"/>
      </left>
      <right/>
      <top/>
      <bottom/>
      <diagonal/>
    </border>
    <border>
      <left style="medium">
        <color rgb="FF000000"/>
      </left>
      <right style="thin">
        <color rgb="FF000000"/>
      </right>
      <top style="medium">
        <color auto="1"/>
      </top>
      <bottom/>
      <diagonal/>
    </border>
    <border>
      <left style="thin">
        <color rgb="FF000000"/>
      </left>
      <right style="medium">
        <color rgb="FF000000"/>
      </right>
      <top style="medium">
        <color auto="1"/>
      </top>
      <bottom/>
      <diagonal/>
    </border>
    <border>
      <left style="medium">
        <color rgb="FF000000"/>
      </left>
      <right/>
      <top/>
      <bottom style="thin">
        <color rgb="FF000000"/>
      </bottom>
      <diagonal/>
    </border>
    <border>
      <left/>
      <right style="medium">
        <color rgb="FF000000"/>
      </right>
      <top/>
      <bottom style="thin">
        <color rgb="FF000000"/>
      </bottom>
      <diagonal/>
    </border>
    <border>
      <left/>
      <right/>
      <top/>
      <bottom style="thin">
        <color rgb="FF000000"/>
      </bottom>
      <diagonal/>
    </border>
    <border>
      <left style="medium">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right style="thin">
        <color rgb="FF000000"/>
      </right>
      <top style="medium">
        <color rgb="FF000000"/>
      </top>
      <bottom style="medium">
        <color rgb="FF000000"/>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style="medium">
        <color rgb="FF000000"/>
      </right>
      <top/>
      <bottom style="thin">
        <color rgb="FF000000"/>
      </bottom>
      <diagonal/>
    </border>
    <border>
      <left/>
      <right style="thin">
        <color rgb="FF000000"/>
      </right>
      <top/>
      <bottom style="thin">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medium">
        <color rgb="FF000000"/>
      </left>
      <right style="thin">
        <color rgb="FF000000"/>
      </right>
      <top style="thin">
        <color rgb="FF000000"/>
      </top>
      <bottom style="medium">
        <color auto="1"/>
      </bottom>
      <diagonal/>
    </border>
    <border>
      <left style="thin">
        <color rgb="FF000000"/>
      </left>
      <right style="thin">
        <color rgb="FF000000"/>
      </right>
      <top style="thin">
        <color rgb="FF000000"/>
      </top>
      <bottom style="medium">
        <color auto="1"/>
      </bottom>
      <diagonal/>
    </border>
    <border>
      <left style="medium">
        <color auto="1"/>
      </left>
      <right style="thin">
        <color rgb="FF000000"/>
      </right>
      <top style="medium">
        <color auto="1"/>
      </top>
      <bottom/>
      <diagonal/>
    </border>
    <border>
      <left style="thin">
        <color rgb="FF000000"/>
      </left>
      <right/>
      <top style="medium">
        <color auto="1"/>
      </top>
      <bottom/>
      <diagonal/>
    </border>
    <border>
      <left/>
      <right style="thin">
        <color rgb="FF000000"/>
      </right>
      <top style="medium">
        <color auto="1"/>
      </top>
      <bottom/>
      <diagonal/>
    </border>
    <border>
      <left style="medium">
        <color auto="1"/>
      </left>
      <right style="thin">
        <color rgb="FF000000"/>
      </right>
      <top style="medium">
        <color auto="1"/>
      </top>
      <bottom style="thin">
        <color rgb="FF000000"/>
      </bottom>
      <diagonal/>
    </border>
    <border>
      <left style="thin">
        <color rgb="FF000000"/>
      </left>
      <right/>
      <top style="medium">
        <color auto="1"/>
      </top>
      <bottom style="thin">
        <color rgb="FF000000"/>
      </bottom>
      <diagonal/>
    </border>
    <border>
      <left style="medium">
        <color rgb="FF000000"/>
      </left>
      <right style="thin">
        <color rgb="FF000000"/>
      </right>
      <top style="medium">
        <color auto="1"/>
      </top>
      <bottom style="thin">
        <color rgb="FF000000"/>
      </bottom>
      <diagonal/>
    </border>
    <border>
      <left style="thin">
        <color rgb="FF000000"/>
      </left>
      <right style="medium">
        <color rgb="FF000000"/>
      </right>
      <top style="medium">
        <color auto="1"/>
      </top>
      <bottom style="thin">
        <color rgb="FF000000"/>
      </bottom>
      <diagonal/>
    </border>
    <border>
      <left style="medium">
        <color auto="1"/>
      </left>
      <right style="thin">
        <color rgb="FF000000"/>
      </right>
      <top/>
      <bottom style="thin">
        <color rgb="FF000000"/>
      </bottom>
      <diagonal/>
    </border>
    <border>
      <left style="thin">
        <color rgb="FF000000"/>
      </left>
      <right/>
      <top style="thin">
        <color rgb="FF000000"/>
      </top>
      <bottom style="thin">
        <color rgb="FF000000"/>
      </bottom>
      <diagonal/>
    </border>
    <border>
      <left style="medium">
        <color rgb="FF000000"/>
      </left>
      <right style="thin">
        <color rgb="FF000000"/>
      </right>
      <top style="thin">
        <color auto="1"/>
      </top>
      <bottom style="thin">
        <color auto="1"/>
      </bottom>
      <diagonal/>
    </border>
    <border>
      <left style="thin">
        <color rgb="FF000000"/>
      </left>
      <right style="medium">
        <color rgb="FF000000"/>
      </right>
      <top style="thin">
        <color auto="1"/>
      </top>
      <bottom style="thin">
        <color auto="1"/>
      </bottom>
      <diagonal/>
    </border>
    <border>
      <left style="medium">
        <color rgb="FF000000"/>
      </left>
      <right style="thin">
        <color rgb="FF000000"/>
      </right>
      <top style="thin">
        <color rgb="FF000000"/>
      </top>
      <bottom style="thin">
        <color rgb="FF000000"/>
      </bottom>
      <diagonal/>
    </border>
    <border>
      <left style="medium">
        <color auto="1"/>
      </left>
      <right style="thin">
        <color rgb="FF000000"/>
      </right>
      <top/>
      <bottom style="medium">
        <color auto="1"/>
      </bottom>
      <diagonal/>
    </border>
    <border>
      <left style="thin">
        <color rgb="FF000000"/>
      </left>
      <right/>
      <top style="thin">
        <color rgb="FF000000"/>
      </top>
      <bottom style="medium">
        <color auto="1"/>
      </bottom>
      <diagonal/>
    </border>
    <border>
      <left style="medium">
        <color rgb="FF000000"/>
      </left>
      <right style="thin">
        <color rgb="FF000000"/>
      </right>
      <top/>
      <bottom style="medium">
        <color auto="1"/>
      </bottom>
      <diagonal/>
    </border>
    <border>
      <left style="thin">
        <color rgb="FF000000"/>
      </left>
      <right style="medium">
        <color rgb="FF000000"/>
      </right>
      <top/>
      <bottom style="medium">
        <color auto="1"/>
      </bottom>
      <diagonal/>
    </border>
    <border>
      <left/>
      <right style="thin">
        <color rgb="FF000000"/>
      </right>
      <top style="thin">
        <color rgb="FF000000"/>
      </top>
      <bottom style="medium">
        <color auto="1"/>
      </bottom>
      <diagonal/>
    </border>
    <border>
      <left style="medium">
        <color rgb="FF000000"/>
      </left>
      <right style="thin">
        <color rgb="FF000000"/>
      </right>
      <top style="thick">
        <color rgb="FF000000"/>
      </top>
      <bottom style="thin">
        <color rgb="FF000000"/>
      </bottom>
      <diagonal/>
    </border>
    <border>
      <left style="thin">
        <color rgb="FF000000"/>
      </left>
      <right style="medium">
        <color rgb="FF000000"/>
      </right>
      <top style="thick">
        <color rgb="FF000000"/>
      </top>
      <bottom style="thin">
        <color rgb="FF000000"/>
      </bottom>
      <diagonal/>
    </border>
    <border>
      <left style="medium">
        <color rgb="FF000000"/>
      </left>
      <right/>
      <top style="medium">
        <color rgb="FF000000"/>
      </top>
      <bottom style="medium">
        <color auto="1"/>
      </bottom>
      <diagonal/>
    </border>
    <border>
      <left/>
      <right/>
      <top style="medium">
        <color rgb="FF000000"/>
      </top>
      <bottom style="medium">
        <color auto="1"/>
      </bottom>
      <diagonal/>
    </border>
    <border>
      <left style="thin">
        <color rgb="FF000000"/>
      </left>
      <right style="medium">
        <color rgb="FF000000"/>
      </right>
      <top style="medium">
        <color rgb="FF000000"/>
      </top>
      <bottom style="thin">
        <color rgb="FF000000"/>
      </bottom>
      <diagonal/>
    </border>
    <border>
      <left style="thin">
        <color rgb="FF000000"/>
      </left>
      <right/>
      <top style="medium">
        <color rgb="FF000000"/>
      </top>
      <bottom/>
      <diagonal/>
    </border>
    <border>
      <left/>
      <right style="thin">
        <color rgb="FF000000"/>
      </right>
      <top style="thin">
        <color auto="1"/>
      </top>
      <bottom style="thin">
        <color auto="1"/>
      </bottom>
      <diagonal/>
    </border>
    <border>
      <left style="thin">
        <color rgb="FF000000"/>
      </left>
      <right style="medium">
        <color rgb="FF000000"/>
      </right>
      <top style="thin">
        <color rgb="FF000000"/>
      </top>
      <bottom style="medium">
        <color auto="1"/>
      </bottom>
      <diagonal/>
    </border>
    <border>
      <left/>
      <right style="medium">
        <color auto="1"/>
      </right>
      <top/>
      <bottom/>
      <diagonal/>
    </border>
    <border>
      <left style="thin">
        <color rgb="FF000000"/>
      </left>
      <right style="medium">
        <color auto="1"/>
      </right>
      <top style="medium">
        <color auto="1"/>
      </top>
      <bottom/>
      <diagonal/>
    </border>
    <border>
      <left style="thin">
        <color rgb="FF000000"/>
      </left>
      <right style="medium">
        <color auto="1"/>
      </right>
      <top style="medium">
        <color auto="1"/>
      </top>
      <bottom style="thin">
        <color rgb="FF000000"/>
      </bottom>
      <diagonal/>
    </border>
    <border>
      <left style="thin">
        <color rgb="FF000000"/>
      </left>
      <right style="medium">
        <color auto="1"/>
      </right>
      <top style="thin">
        <color rgb="FF000000"/>
      </top>
      <bottom style="thin">
        <color rgb="FF000000"/>
      </bottom>
      <diagonal/>
    </border>
    <border>
      <left style="thin">
        <color rgb="FF000000"/>
      </left>
      <right style="medium">
        <color auto="1"/>
      </right>
      <top style="thin">
        <color rgb="FF000000"/>
      </top>
      <bottom style="medium">
        <color auto="1"/>
      </bottom>
      <diagonal/>
    </border>
    <border>
      <left/>
      <right style="medium">
        <color rgb="FF000000"/>
      </right>
      <top style="medium">
        <color rgb="FF000000"/>
      </top>
      <bottom style="medium">
        <color auto="1"/>
      </bottom>
      <diagonal/>
    </border>
    <border>
      <left style="thin">
        <color rgb="FFCCCCCC"/>
      </left>
      <right style="thin">
        <color rgb="FFCCCCCC"/>
      </right>
      <top style="thin">
        <color rgb="FFCCCCCC"/>
      </top>
      <bottom/>
      <diagonal/>
    </border>
    <border>
      <left style="thin">
        <color rgb="FFCCCCCC"/>
      </left>
      <right style="thin">
        <color rgb="FFCCCCCC"/>
      </right>
      <top style="thick">
        <color auto="1"/>
      </top>
      <bottom style="thin">
        <color rgb="FFCCCCCC"/>
      </bottom>
      <diagonal/>
    </border>
  </borders>
  <cellStyleXfs count="175">
    <xf numFmtId="0" fontId="0" fillId="0" borderId="0"/>
    <xf numFmtId="44" fontId="36" fillId="0" borderId="0" applyFont="0" applyFill="0" applyBorder="0" applyAlignment="0" applyProtection="0"/>
    <xf numFmtId="9" fontId="36" fillId="0" borderId="0" applyFon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44" fontId="1" fillId="0" borderId="0" applyFont="0" applyFill="0" applyBorder="0" applyAlignment="0" applyProtection="0"/>
    <xf numFmtId="164" fontId="34" fillId="0" borderId="0" applyFill="0" applyBorder="0" applyAlignment="0" applyProtection="0"/>
    <xf numFmtId="164" fontId="34" fillId="0" borderId="0" applyFill="0" applyBorder="0" applyAlignment="0" applyProtection="0"/>
    <xf numFmtId="44" fontId="15" fillId="0" borderId="0" applyFont="0" applyFill="0" applyBorder="0" applyAlignment="0" applyProtection="0"/>
    <xf numFmtId="44" fontId="35" fillId="0" borderId="0" applyFont="0" applyFill="0" applyBorder="0" applyAlignment="0" applyProtection="0"/>
    <xf numFmtId="164" fontId="34" fillId="0" borderId="0" applyFill="0" applyBorder="0" applyAlignment="0" applyProtection="0"/>
    <xf numFmtId="164" fontId="34" fillId="0" borderId="0" applyFill="0" applyBorder="0" applyAlignment="0" applyProtection="0"/>
    <xf numFmtId="44" fontId="5" fillId="0" borderId="0" applyFont="0" applyFill="0" applyBorder="0" applyAlignment="0" applyProtection="0">
      <alignment vertical="center"/>
    </xf>
    <xf numFmtId="0" fontId="36" fillId="0" borderId="0"/>
    <xf numFmtId="0" fontId="15" fillId="0" borderId="0"/>
    <xf numFmtId="0" fontId="36" fillId="0" borderId="0"/>
    <xf numFmtId="0" fontId="15"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36" fillId="0" borderId="0"/>
    <xf numFmtId="0" fontId="1" fillId="0" borderId="0"/>
    <xf numFmtId="0" fontId="34" fillId="0" borderId="0"/>
    <xf numFmtId="0" fontId="34" fillId="0" borderId="0"/>
    <xf numFmtId="0" fontId="15" fillId="0" borderId="0"/>
    <xf numFmtId="0" fontId="34" fillId="0" borderId="0"/>
    <xf numFmtId="0" fontId="15" fillId="0" borderId="0"/>
    <xf numFmtId="0" fontId="34" fillId="0" borderId="0"/>
    <xf numFmtId="0" fontId="15" fillId="0" borderId="0"/>
    <xf numFmtId="0" fontId="37" fillId="0" borderId="0"/>
    <xf numFmtId="0" fontId="15" fillId="0" borderId="0"/>
    <xf numFmtId="0" fontId="15" fillId="0" borderId="0"/>
    <xf numFmtId="0" fontId="15" fillId="0" borderId="0"/>
    <xf numFmtId="0" fontId="34" fillId="0" borderId="0"/>
    <xf numFmtId="0" fontId="15" fillId="0" borderId="0"/>
    <xf numFmtId="0" fontId="15" fillId="0" borderId="0"/>
    <xf numFmtId="0" fontId="38" fillId="0" borderId="0"/>
    <xf numFmtId="0" fontId="37" fillId="0" borderId="0"/>
    <xf numFmtId="0" fontId="38" fillId="0" borderId="0"/>
    <xf numFmtId="0" fontId="12" fillId="0" borderId="0"/>
    <xf numFmtId="0" fontId="12" fillId="0" borderId="0"/>
    <xf numFmtId="0" fontId="15" fillId="0" borderId="0"/>
    <xf numFmtId="0" fontId="1" fillId="0" borderId="0"/>
    <xf numFmtId="0" fontId="15" fillId="0" borderId="0"/>
    <xf numFmtId="0" fontId="39" fillId="0" borderId="0"/>
    <xf numFmtId="0" fontId="36" fillId="0" borderId="0"/>
    <xf numFmtId="0" fontId="36" fillId="0" borderId="0"/>
    <xf numFmtId="0" fontId="36" fillId="0" borderId="0"/>
    <xf numFmtId="0" fontId="36" fillId="0" borderId="0"/>
    <xf numFmtId="0" fontId="36" fillId="0" borderId="0"/>
    <xf numFmtId="0" fontId="12" fillId="0" borderId="0"/>
    <xf numFmtId="0" fontId="34" fillId="0" borderId="0"/>
    <xf numFmtId="0" fontId="1" fillId="0" borderId="0"/>
    <xf numFmtId="0" fontId="40" fillId="0" borderId="0"/>
    <xf numFmtId="0" fontId="18" fillId="0" borderId="0"/>
    <xf numFmtId="0" fontId="34" fillId="0" borderId="0"/>
    <xf numFmtId="0" fontId="40" fillId="0" borderId="0"/>
    <xf numFmtId="0" fontId="18" fillId="0" borderId="0"/>
    <xf numFmtId="0" fontId="36" fillId="0" borderId="0"/>
    <xf numFmtId="0" fontId="7" fillId="0" borderId="0"/>
    <xf numFmtId="0" fontId="34" fillId="0" borderId="0"/>
    <xf numFmtId="0" fontId="15" fillId="0" borderId="0"/>
    <xf numFmtId="0" fontId="15" fillId="0" borderId="0"/>
    <xf numFmtId="0" fontId="34" fillId="0" borderId="0"/>
    <xf numFmtId="0" fontId="15" fillId="0" borderId="0"/>
    <xf numFmtId="0" fontId="36" fillId="0" borderId="0"/>
    <xf numFmtId="0" fontId="15" fillId="0" borderId="0"/>
    <xf numFmtId="0" fontId="1" fillId="0" borderId="0"/>
    <xf numFmtId="0" fontId="15" fillId="0" borderId="0"/>
    <xf numFmtId="0" fontId="36" fillId="0" borderId="0"/>
    <xf numFmtId="0" fontId="18" fillId="0" borderId="0"/>
    <xf numFmtId="0" fontId="36" fillId="0" borderId="0"/>
    <xf numFmtId="0" fontId="36" fillId="0" borderId="0"/>
    <xf numFmtId="0" fontId="12" fillId="0" borderId="0"/>
    <xf numFmtId="0" fontId="36" fillId="0" borderId="0"/>
    <xf numFmtId="0" fontId="36" fillId="0" borderId="0"/>
    <xf numFmtId="0" fontId="15" fillId="0" borderId="0"/>
    <xf numFmtId="0" fontId="34" fillId="0" borderId="0"/>
    <xf numFmtId="0" fontId="15" fillId="0" borderId="0"/>
    <xf numFmtId="0" fontId="36" fillId="0" borderId="0"/>
    <xf numFmtId="0" fontId="15" fillId="0" borderId="0"/>
    <xf numFmtId="0" fontId="36" fillId="0" borderId="0"/>
    <xf numFmtId="0" fontId="34" fillId="0" borderId="0"/>
    <xf numFmtId="0" fontId="36" fillId="0" borderId="0"/>
    <xf numFmtId="0" fontId="36" fillId="0" borderId="0"/>
    <xf numFmtId="0" fontId="36" fillId="0" borderId="0"/>
    <xf numFmtId="0" fontId="36" fillId="0" borderId="0"/>
    <xf numFmtId="0" fontId="12" fillId="0" borderId="0"/>
    <xf numFmtId="0" fontId="7" fillId="0" borderId="0"/>
    <xf numFmtId="0" fontId="41" fillId="0" borderId="0"/>
    <xf numFmtId="0" fontId="12" fillId="0" borderId="0"/>
    <xf numFmtId="0" fontId="41" fillId="0" borderId="0"/>
    <xf numFmtId="0" fontId="7" fillId="0" borderId="0"/>
    <xf numFmtId="0" fontId="36" fillId="0" borderId="0"/>
    <xf numFmtId="0" fontId="1" fillId="0" borderId="0"/>
    <xf numFmtId="0" fontId="12" fillId="0" borderId="0"/>
    <xf numFmtId="0" fontId="36" fillId="0" borderId="0"/>
    <xf numFmtId="0" fontId="15" fillId="0" borderId="0"/>
    <xf numFmtId="9" fontId="36" fillId="0" borderId="0" applyFont="0" applyFill="0" applyBorder="0" applyAlignment="0" applyProtection="0"/>
    <xf numFmtId="9" fontId="36" fillId="0" borderId="0" applyFont="0" applyFill="0" applyBorder="0" applyAlignment="0" applyProtection="0"/>
    <xf numFmtId="9" fontId="15" fillId="0" borderId="0" applyFont="0" applyFill="0" applyBorder="0" applyAlignment="0" applyProtection="0"/>
    <xf numFmtId="9" fontId="34" fillId="0" borderId="0" applyFill="0" applyBorder="0" applyAlignment="0" applyProtection="0"/>
    <xf numFmtId="9" fontId="34" fillId="0" borderId="0" applyFill="0" applyBorder="0" applyAlignment="0" applyProtection="0"/>
    <xf numFmtId="9" fontId="34" fillId="0" borderId="0" applyFill="0" applyBorder="0" applyAlignment="0" applyProtection="0"/>
    <xf numFmtId="9" fontId="15" fillId="0" borderId="0" applyFont="0" applyFill="0" applyBorder="0" applyAlignment="0" applyProtection="0"/>
    <xf numFmtId="9" fontId="34" fillId="0" borderId="0" applyFill="0" applyBorder="0" applyAlignment="0" applyProtection="0"/>
    <xf numFmtId="9" fontId="15" fillId="0" borderId="0" applyFont="0" applyFill="0" applyBorder="0" applyAlignment="0" applyProtection="0"/>
    <xf numFmtId="9" fontId="34" fillId="0" borderId="0" applyFill="0" applyBorder="0" applyAlignment="0" applyProtection="0"/>
    <xf numFmtId="9" fontId="15" fillId="0" borderId="0" applyFont="0" applyFill="0" applyBorder="0" applyAlignment="0" applyProtection="0"/>
    <xf numFmtId="9" fontId="36" fillId="0" borderId="0" applyFont="0" applyFill="0" applyBorder="0" applyAlignment="0" applyProtection="0"/>
    <xf numFmtId="9" fontId="1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34" fillId="0" borderId="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34" fillId="0" borderId="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36" fillId="0" borderId="0" applyFont="0" applyFill="0" applyBorder="0" applyAlignment="0" applyProtection="0"/>
    <xf numFmtId="9" fontId="34" fillId="0" borderId="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15" fillId="0" borderId="0" applyFont="0" applyFill="0" applyBorder="0" applyAlignment="0" applyProtection="0"/>
    <xf numFmtId="9" fontId="18" fillId="0" borderId="0" applyFill="0" applyBorder="0" applyAlignment="0" applyProtection="0"/>
    <xf numFmtId="9" fontId="15" fillId="0" borderId="0" applyFont="0" applyFill="0" applyBorder="0" applyAlignment="0" applyProtection="0"/>
    <xf numFmtId="9" fontId="15"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1" fillId="0" borderId="0" applyFont="0" applyFill="0" applyBorder="0" applyAlignment="0" applyProtection="0"/>
    <xf numFmtId="9" fontId="15" fillId="0" borderId="0" applyFont="0" applyFill="0" applyBorder="0" applyAlignment="0" applyProtection="0"/>
    <xf numFmtId="9" fontId="36" fillId="0" borderId="0" applyFont="0" applyFill="0" applyBorder="0" applyAlignment="0" applyProtection="0"/>
    <xf numFmtId="9" fontId="42" fillId="0" borderId="0" applyFont="0" applyFill="0" applyBorder="0" applyAlignment="0" applyProtection="0">
      <alignment vertical="center"/>
    </xf>
    <xf numFmtId="9" fontId="15" fillId="0" borderId="0" applyFont="0" applyFill="0" applyBorder="0" applyAlignment="0" applyProtection="0"/>
    <xf numFmtId="9" fontId="15" fillId="0" borderId="0" applyFont="0" applyFill="0" applyBorder="0" applyAlignment="0" applyProtection="0"/>
    <xf numFmtId="165" fontId="18" fillId="0" borderId="0" applyFill="0" applyBorder="0" applyAlignment="0" applyProtection="0"/>
    <xf numFmtId="165" fontId="18" fillId="0" borderId="0" applyFill="0" applyBorder="0" applyAlignment="0" applyProtection="0"/>
    <xf numFmtId="165" fontId="18" fillId="0" borderId="0" applyFill="0" applyBorder="0" applyAlignment="0" applyProtection="0"/>
    <xf numFmtId="165" fontId="18" fillId="0" borderId="0" applyFill="0" applyBorder="0" applyAlignment="0" applyProtection="0"/>
    <xf numFmtId="165" fontId="34" fillId="0" borderId="0" applyFill="0" applyBorder="0" applyAlignment="0" applyProtection="0"/>
    <xf numFmtId="165" fontId="34" fillId="0" borderId="0" applyFill="0" applyBorder="0" applyAlignment="0" applyProtection="0"/>
    <xf numFmtId="43" fontId="5" fillId="0" borderId="0" applyFont="0" applyFill="0" applyBorder="0" applyAlignment="0" applyProtection="0">
      <alignment vertical="center"/>
    </xf>
    <xf numFmtId="165" fontId="37" fillId="0" borderId="0"/>
    <xf numFmtId="165" fontId="37" fillId="0" borderId="0"/>
    <xf numFmtId="9" fontId="34" fillId="0" borderId="0"/>
    <xf numFmtId="9" fontId="34" fillId="0" borderId="0"/>
    <xf numFmtId="166" fontId="34" fillId="0" borderId="0" applyFill="0" applyBorder="0" applyAlignment="0" applyProtection="0"/>
    <xf numFmtId="167" fontId="34" fillId="0" borderId="0" applyFill="0" applyBorder="0" applyAlignment="0" applyProtection="0"/>
    <xf numFmtId="166" fontId="34" fillId="0" borderId="0" applyFill="0" applyBorder="0" applyAlignment="0" applyProtection="0"/>
    <xf numFmtId="166" fontId="34" fillId="0" borderId="0" applyFill="0" applyBorder="0" applyAlignment="0" applyProtection="0"/>
    <xf numFmtId="167" fontId="34" fillId="0" borderId="0" applyFill="0" applyBorder="0" applyAlignment="0" applyProtection="0"/>
    <xf numFmtId="166" fontId="34" fillId="0" borderId="0" applyFill="0" applyBorder="0" applyAlignment="0" applyProtection="0"/>
    <xf numFmtId="166" fontId="34" fillId="0" borderId="0" applyFill="0" applyBorder="0" applyAlignment="0" applyProtection="0"/>
    <xf numFmtId="166" fontId="34" fillId="0" borderId="0" applyFill="0" applyBorder="0" applyAlignment="0" applyProtection="0"/>
    <xf numFmtId="166" fontId="34" fillId="0" borderId="0" applyFill="0" applyBorder="0" applyAlignment="0" applyProtection="0"/>
    <xf numFmtId="166" fontId="34" fillId="0" borderId="0" applyFill="0" applyBorder="0" applyAlignment="0" applyProtection="0"/>
    <xf numFmtId="166" fontId="34" fillId="0" borderId="0" applyFill="0" applyBorder="0" applyAlignment="0" applyProtection="0"/>
    <xf numFmtId="166" fontId="34" fillId="0" borderId="0" applyFill="0" applyBorder="0" applyAlignment="0" applyProtection="0"/>
    <xf numFmtId="166" fontId="34" fillId="0" borderId="0" applyFill="0" applyBorder="0" applyAlignment="0" applyProtection="0"/>
    <xf numFmtId="166" fontId="34" fillId="0" borderId="0" applyFill="0" applyBorder="0" applyAlignment="0" applyProtection="0"/>
    <xf numFmtId="166" fontId="34" fillId="0" borderId="0" applyFill="0" applyBorder="0" applyAlignment="0" applyProtection="0"/>
    <xf numFmtId="166" fontId="34" fillId="0" borderId="0" applyFill="0" applyBorder="0" applyAlignment="0" applyProtection="0"/>
    <xf numFmtId="166" fontId="34" fillId="0" borderId="0" applyFill="0" applyBorder="0" applyAlignment="0" applyProtection="0"/>
    <xf numFmtId="166" fontId="34" fillId="0" borderId="0" applyFill="0" applyBorder="0" applyAlignment="0" applyProtection="0"/>
    <xf numFmtId="0" fontId="52" fillId="0" borderId="0"/>
  </cellStyleXfs>
  <cellXfs count="560">
    <xf numFmtId="0" fontId="0" fillId="0" borderId="0" xfId="0"/>
    <xf numFmtId="0" fontId="1" fillId="0" borderId="0" xfId="57"/>
    <xf numFmtId="0" fontId="3" fillId="2" borderId="4" xfId="57" applyFont="1" applyFill="1" applyBorder="1" applyAlignment="1">
      <alignment horizontal="center" vertical="center"/>
    </xf>
    <xf numFmtId="0" fontId="3" fillId="2" borderId="5" xfId="57" applyFont="1" applyFill="1" applyBorder="1" applyAlignment="1">
      <alignment horizontal="center" vertical="center" wrapText="1"/>
    </xf>
    <xf numFmtId="0" fontId="3" fillId="2" borderId="5" xfId="57" applyFont="1" applyFill="1" applyBorder="1" applyAlignment="1">
      <alignment horizontal="left" vertical="center" wrapText="1"/>
    </xf>
    <xf numFmtId="0" fontId="3" fillId="2" borderId="5" xfId="57" applyFont="1" applyFill="1" applyBorder="1" applyAlignment="1">
      <alignment horizontal="center" vertical="center"/>
    </xf>
    <xf numFmtId="43" fontId="3" fillId="2" borderId="5" xfId="151" applyFont="1" applyFill="1" applyBorder="1" applyAlignment="1">
      <alignment horizontal="center" vertical="center"/>
    </xf>
    <xf numFmtId="44" fontId="3" fillId="2" borderId="5" xfId="12" applyFont="1" applyFill="1" applyBorder="1" applyAlignment="1">
      <alignment horizontal="center" vertical="center"/>
    </xf>
    <xf numFmtId="44" fontId="3" fillId="2" borderId="6" xfId="12" applyFont="1" applyFill="1" applyBorder="1" applyAlignment="1">
      <alignment horizontal="center" vertical="center"/>
    </xf>
    <xf numFmtId="44" fontId="4" fillId="3" borderId="7" xfId="9" applyFont="1" applyFill="1" applyBorder="1" applyAlignment="1" applyProtection="1">
      <alignment horizontal="center" vertical="center" wrapText="1"/>
    </xf>
    <xf numFmtId="44" fontId="4" fillId="3" borderId="8" xfId="9" applyFont="1" applyFill="1" applyBorder="1" applyAlignment="1" applyProtection="1">
      <alignment horizontal="right" vertical="center" wrapText="1"/>
    </xf>
    <xf numFmtId="44" fontId="4" fillId="3" borderId="8" xfId="9" applyFont="1" applyFill="1" applyBorder="1" applyAlignment="1" applyProtection="1">
      <alignment horizontal="left" vertical="center" wrapText="1"/>
    </xf>
    <xf numFmtId="43" fontId="4" fillId="3" borderId="8" xfId="151" applyFont="1" applyFill="1" applyBorder="1" applyAlignment="1" applyProtection="1">
      <alignment horizontal="center" vertical="center" wrapText="1"/>
    </xf>
    <xf numFmtId="44" fontId="4" fillId="3" borderId="8" xfId="12" applyFont="1" applyFill="1" applyBorder="1" applyAlignment="1" applyProtection="1">
      <alignment horizontal="center" vertical="center" wrapText="1"/>
    </xf>
    <xf numFmtId="44" fontId="4" fillId="3" borderId="9" xfId="12" applyFont="1" applyFill="1" applyBorder="1" applyAlignment="1" applyProtection="1">
      <alignment horizontal="right" vertical="center"/>
    </xf>
    <xf numFmtId="1" fontId="4" fillId="2" borderId="4" xfId="57" applyNumberFormat="1" applyFont="1" applyFill="1" applyBorder="1" applyAlignment="1">
      <alignment horizontal="center" vertical="center"/>
    </xf>
    <xf numFmtId="0" fontId="5" fillId="2" borderId="0" xfId="57" applyFont="1" applyFill="1" applyAlignment="1">
      <alignment horizontal="center" vertical="center" wrapText="1"/>
    </xf>
    <xf numFmtId="1" fontId="4" fillId="2" borderId="10" xfId="57" applyNumberFormat="1" applyFont="1" applyFill="1" applyBorder="1" applyAlignment="1">
      <alignment vertical="center" wrapText="1"/>
    </xf>
    <xf numFmtId="1" fontId="4" fillId="2" borderId="11" xfId="57" applyNumberFormat="1" applyFont="1" applyFill="1" applyBorder="1" applyAlignment="1">
      <alignment vertical="center" wrapText="1"/>
    </xf>
    <xf numFmtId="43" fontId="4" fillId="2" borderId="11" xfId="151" applyFont="1" applyFill="1" applyBorder="1" applyAlignment="1" applyProtection="1">
      <alignment horizontal="center" vertical="center" wrapText="1"/>
    </xf>
    <xf numFmtId="44" fontId="4" fillId="2" borderId="11" xfId="12" applyFont="1" applyFill="1" applyBorder="1" applyAlignment="1" applyProtection="1">
      <alignment horizontal="center" vertical="center" wrapText="1"/>
    </xf>
    <xf numFmtId="44" fontId="4" fillId="2" borderId="12" xfId="12" applyFont="1" applyFill="1" applyBorder="1" applyAlignment="1" applyProtection="1">
      <alignment horizontal="right" vertical="center" wrapText="1"/>
    </xf>
    <xf numFmtId="1" fontId="6" fillId="3" borderId="7" xfId="57" applyNumberFormat="1" applyFont="1" applyFill="1" applyBorder="1" applyAlignment="1">
      <alignment horizontal="center" vertical="center"/>
    </xf>
    <xf numFmtId="1" fontId="6" fillId="3" borderId="13" xfId="57" applyNumberFormat="1" applyFont="1" applyFill="1" applyBorder="1" applyAlignment="1">
      <alignment horizontal="center" vertical="center" wrapText="1"/>
    </xf>
    <xf numFmtId="1" fontId="6" fillId="3" borderId="13" xfId="57" applyNumberFormat="1" applyFont="1" applyFill="1" applyBorder="1" applyAlignment="1">
      <alignment horizontal="left" vertical="center" wrapText="1"/>
    </xf>
    <xf numFmtId="0" fontId="6" fillId="0" borderId="14" xfId="49" applyFont="1" applyBorder="1" applyAlignment="1">
      <alignment horizontal="center" vertical="center" shrinkToFit="1"/>
    </xf>
    <xf numFmtId="43" fontId="6" fillId="0" borderId="13" xfId="151" applyFont="1" applyBorder="1" applyAlignment="1">
      <alignment horizontal="center" vertical="center"/>
    </xf>
    <xf numFmtId="44" fontId="6" fillId="3" borderId="14" xfId="12" applyFont="1" applyFill="1" applyBorder="1" applyAlignment="1">
      <alignment horizontal="center" vertical="center"/>
    </xf>
    <xf numFmtId="44" fontId="6" fillId="0" borderId="15" xfId="12" applyFont="1" applyFill="1" applyBorder="1" applyAlignment="1" applyProtection="1">
      <alignment horizontal="right" vertical="center" shrinkToFit="1"/>
    </xf>
    <xf numFmtId="0" fontId="6" fillId="0" borderId="8" xfId="49" applyFont="1" applyBorder="1" applyAlignment="1">
      <alignment horizontal="center" vertical="center" shrinkToFit="1"/>
    </xf>
    <xf numFmtId="44" fontId="6" fillId="3" borderId="13" xfId="12" applyFont="1" applyFill="1" applyBorder="1" applyAlignment="1" applyProtection="1">
      <alignment horizontal="center" vertical="center" wrapText="1"/>
    </xf>
    <xf numFmtId="44" fontId="4" fillId="2" borderId="15" xfId="12" applyFont="1" applyFill="1" applyBorder="1" applyAlignment="1" applyProtection="1">
      <alignment horizontal="right" vertical="center"/>
    </xf>
    <xf numFmtId="0" fontId="6" fillId="0" borderId="7" xfId="57" applyFont="1" applyBorder="1" applyAlignment="1">
      <alignment horizontal="center" vertical="center"/>
    </xf>
    <xf numFmtId="1" fontId="6" fillId="3" borderId="8" xfId="57" applyNumberFormat="1" applyFont="1" applyFill="1" applyBorder="1" applyAlignment="1">
      <alignment horizontal="center" vertical="center" wrapText="1"/>
    </xf>
    <xf numFmtId="0" fontId="6" fillId="0" borderId="8" xfId="57" applyFont="1" applyBorder="1" applyAlignment="1">
      <alignment horizontal="left" vertical="center" wrapText="1"/>
    </xf>
    <xf numFmtId="0" fontId="6" fillId="0" borderId="8" xfId="57" applyFont="1" applyBorder="1" applyAlignment="1">
      <alignment horizontal="center" vertical="center"/>
    </xf>
    <xf numFmtId="43" fontId="5" fillId="0" borderId="8" xfId="151" applyFont="1" applyBorder="1" applyAlignment="1">
      <alignment horizontal="center" vertical="center"/>
    </xf>
    <xf numFmtId="44" fontId="6" fillId="0" borderId="8" xfId="12" applyFont="1" applyBorder="1" applyAlignment="1">
      <alignment horizontal="center" vertical="center"/>
    </xf>
    <xf numFmtId="44" fontId="6" fillId="0" borderId="9" xfId="12" applyFont="1" applyFill="1" applyBorder="1" applyAlignment="1" applyProtection="1">
      <alignment horizontal="right" vertical="center" shrinkToFit="1"/>
    </xf>
    <xf numFmtId="1" fontId="6" fillId="0" borderId="16" xfId="57" applyNumberFormat="1" applyFont="1" applyBorder="1" applyAlignment="1">
      <alignment horizontal="center" vertical="center"/>
    </xf>
    <xf numFmtId="1" fontId="6" fillId="3" borderId="17" xfId="57" applyNumberFormat="1" applyFont="1" applyFill="1" applyBorder="1" applyAlignment="1">
      <alignment horizontal="center" vertical="center" wrapText="1"/>
    </xf>
    <xf numFmtId="0" fontId="6" fillId="0" borderId="17" xfId="57" applyFont="1" applyBorder="1" applyAlignment="1">
      <alignment horizontal="left" vertical="center" wrapText="1"/>
    </xf>
    <xf numFmtId="0" fontId="6" fillId="0" borderId="17" xfId="57" applyFont="1" applyBorder="1" applyAlignment="1">
      <alignment horizontal="center" vertical="center"/>
    </xf>
    <xf numFmtId="43" fontId="5" fillId="0" borderId="17" xfId="151" applyFont="1" applyBorder="1" applyAlignment="1">
      <alignment horizontal="center" vertical="center"/>
    </xf>
    <xf numFmtId="44" fontId="6" fillId="0" borderId="17" xfId="12" applyFont="1" applyBorder="1" applyAlignment="1">
      <alignment horizontal="center" vertical="center"/>
    </xf>
    <xf numFmtId="44" fontId="6" fillId="0" borderId="18" xfId="12" applyFont="1" applyFill="1" applyBorder="1" applyAlignment="1" applyProtection="1">
      <alignment horizontal="right" vertical="center" shrinkToFit="1"/>
    </xf>
    <xf numFmtId="0" fontId="7" fillId="0" borderId="0" xfId="64"/>
    <xf numFmtId="0" fontId="8" fillId="4" borderId="0" xfId="64" applyFont="1" applyFill="1" applyAlignment="1">
      <alignment horizontal="left" vertical="top" wrapText="1"/>
    </xf>
    <xf numFmtId="0" fontId="8" fillId="4" borderId="0" xfId="64" applyFont="1" applyFill="1" applyAlignment="1">
      <alignment horizontal="center" vertical="top" wrapText="1"/>
    </xf>
    <xf numFmtId="0" fontId="9" fillId="4" borderId="0" xfId="64" applyFont="1" applyFill="1" applyAlignment="1">
      <alignment horizontal="left" vertical="top" wrapText="1"/>
    </xf>
    <xf numFmtId="0" fontId="8" fillId="4" borderId="19" xfId="64" applyFont="1" applyFill="1" applyBorder="1" applyAlignment="1">
      <alignment horizontal="right" vertical="top" wrapText="1"/>
    </xf>
    <xf numFmtId="0" fontId="8" fillId="4" borderId="19" xfId="64" applyFont="1" applyFill="1" applyBorder="1" applyAlignment="1">
      <alignment horizontal="left" vertical="top" wrapText="1"/>
    </xf>
    <xf numFmtId="0" fontId="8" fillId="4" borderId="19" xfId="64" applyFont="1" applyFill="1" applyBorder="1" applyAlignment="1">
      <alignment horizontal="center" vertical="top" wrapText="1"/>
    </xf>
    <xf numFmtId="0" fontId="8" fillId="4" borderId="0" xfId="64" applyFont="1" applyFill="1" applyAlignment="1">
      <alignment vertical="top" wrapText="1"/>
    </xf>
    <xf numFmtId="10" fontId="9" fillId="4" borderId="0" xfId="64" applyNumberFormat="1" applyFont="1" applyFill="1" applyAlignment="1">
      <alignment horizontal="center" vertical="center" wrapText="1"/>
    </xf>
    <xf numFmtId="0" fontId="13" fillId="0" borderId="0" xfId="14" applyFont="1" applyAlignment="1">
      <alignment vertical="center"/>
    </xf>
    <xf numFmtId="0" fontId="15" fillId="0" borderId="0" xfId="14"/>
    <xf numFmtId="0" fontId="16" fillId="0" borderId="26" xfId="14" applyFont="1" applyBorder="1" applyAlignment="1">
      <alignment vertical="center"/>
    </xf>
    <xf numFmtId="0" fontId="16" fillId="0" borderId="27" xfId="14" applyFont="1" applyBorder="1" applyAlignment="1">
      <alignment horizontal="center" vertical="center"/>
    </xf>
    <xf numFmtId="0" fontId="16" fillId="10" borderId="27" xfId="14" applyFont="1" applyFill="1" applyBorder="1" applyAlignment="1">
      <alignment vertical="center"/>
    </xf>
    <xf numFmtId="0" fontId="16" fillId="10" borderId="28" xfId="14" applyFont="1" applyFill="1" applyBorder="1" applyAlignment="1">
      <alignment vertical="center"/>
    </xf>
    <xf numFmtId="0" fontId="13" fillId="10" borderId="29" xfId="14" applyFont="1" applyFill="1" applyBorder="1" applyAlignment="1">
      <alignment vertical="center"/>
    </xf>
    <xf numFmtId="0" fontId="16" fillId="0" borderId="30" xfId="14" applyFont="1" applyBorder="1" applyAlignment="1">
      <alignment horizontal="center" vertical="center"/>
    </xf>
    <xf numFmtId="0" fontId="13" fillId="10" borderId="30" xfId="14" applyFont="1" applyFill="1" applyBorder="1" applyAlignment="1">
      <alignment vertical="center"/>
    </xf>
    <xf numFmtId="10" fontId="13" fillId="10" borderId="31" xfId="14" applyNumberFormat="1" applyFont="1" applyFill="1" applyBorder="1" applyAlignment="1">
      <alignment horizontal="center" vertical="center"/>
    </xf>
    <xf numFmtId="0" fontId="13" fillId="0" borderId="32" xfId="14" applyFont="1" applyBorder="1" applyAlignment="1">
      <alignment vertical="center"/>
    </xf>
    <xf numFmtId="0" fontId="16" fillId="10" borderId="33" xfId="14" applyFont="1" applyFill="1" applyBorder="1" applyAlignment="1">
      <alignment horizontal="center" vertical="center"/>
    </xf>
    <xf numFmtId="0" fontId="16" fillId="10" borderId="34" xfId="14" applyFont="1" applyFill="1" applyBorder="1" applyAlignment="1">
      <alignment horizontal="right" vertical="center"/>
    </xf>
    <xf numFmtId="10" fontId="16" fillId="0" borderId="35" xfId="14" applyNumberFormat="1" applyFont="1" applyBorder="1" applyAlignment="1">
      <alignment horizontal="center" vertical="center"/>
    </xf>
    <xf numFmtId="0" fontId="13" fillId="0" borderId="24" xfId="14" applyFont="1" applyBorder="1" applyAlignment="1">
      <alignment vertical="center"/>
    </xf>
    <xf numFmtId="0" fontId="16" fillId="0" borderId="0" xfId="14" applyFont="1" applyAlignment="1">
      <alignment horizontal="center" vertical="center"/>
    </xf>
    <xf numFmtId="0" fontId="13" fillId="0" borderId="25" xfId="14" applyFont="1" applyBorder="1" applyAlignment="1">
      <alignment horizontal="center" vertical="center"/>
    </xf>
    <xf numFmtId="0" fontId="16" fillId="0" borderId="36" xfId="14" applyFont="1" applyBorder="1" applyAlignment="1">
      <alignment vertical="center"/>
    </xf>
    <xf numFmtId="0" fontId="16" fillId="10" borderId="37" xfId="14" applyFont="1" applyFill="1" applyBorder="1" applyAlignment="1">
      <alignment horizontal="center" vertical="center"/>
    </xf>
    <xf numFmtId="0" fontId="16" fillId="10" borderId="37" xfId="14" applyFont="1" applyFill="1" applyBorder="1" applyAlignment="1">
      <alignment vertical="center"/>
    </xf>
    <xf numFmtId="0" fontId="16" fillId="10" borderId="38" xfId="14" applyFont="1" applyFill="1" applyBorder="1" applyAlignment="1">
      <alignment horizontal="center" vertical="center"/>
    </xf>
    <xf numFmtId="0" fontId="13" fillId="0" borderId="29" xfId="14" applyFont="1" applyBorder="1" applyAlignment="1">
      <alignment vertical="center"/>
    </xf>
    <xf numFmtId="0" fontId="16" fillId="10" borderId="30" xfId="14" applyFont="1" applyFill="1" applyBorder="1" applyAlignment="1">
      <alignment horizontal="center" vertical="center"/>
    </xf>
    <xf numFmtId="0" fontId="16" fillId="0" borderId="33" xfId="14" applyFont="1" applyBorder="1" applyAlignment="1">
      <alignment horizontal="center" vertical="center"/>
    </xf>
    <xf numFmtId="0" fontId="16" fillId="0" borderId="34" xfId="14" applyFont="1" applyBorder="1" applyAlignment="1">
      <alignment horizontal="right" vertical="center"/>
    </xf>
    <xf numFmtId="0" fontId="16" fillId="0" borderId="37" xfId="14" applyFont="1" applyBorder="1" applyAlignment="1">
      <alignment horizontal="center" vertical="center"/>
    </xf>
    <xf numFmtId="0" fontId="16" fillId="0" borderId="37" xfId="14" applyFont="1" applyBorder="1" applyAlignment="1">
      <alignment vertical="center"/>
    </xf>
    <xf numFmtId="0" fontId="16" fillId="0" borderId="38" xfId="14" applyFont="1" applyBorder="1" applyAlignment="1">
      <alignment horizontal="center" vertical="center"/>
    </xf>
    <xf numFmtId="0" fontId="13" fillId="0" borderId="30" xfId="14" applyFont="1" applyBorder="1" applyAlignment="1">
      <alignment vertical="center"/>
    </xf>
    <xf numFmtId="10" fontId="13" fillId="0" borderId="31" xfId="14" applyNumberFormat="1" applyFont="1" applyBorder="1" applyAlignment="1">
      <alignment horizontal="center" vertical="center"/>
    </xf>
    <xf numFmtId="0" fontId="16" fillId="0" borderId="39" xfId="14" applyFont="1" applyBorder="1" applyAlignment="1">
      <alignment horizontal="center" vertical="center"/>
    </xf>
    <xf numFmtId="0" fontId="13" fillId="0" borderId="40" xfId="14" applyFont="1" applyBorder="1" applyAlignment="1">
      <alignment vertical="center"/>
    </xf>
    <xf numFmtId="10" fontId="13" fillId="0" borderId="25" xfId="14" applyNumberFormat="1" applyFont="1" applyBorder="1" applyAlignment="1">
      <alignment horizontal="center" vertical="center"/>
    </xf>
    <xf numFmtId="0" fontId="16" fillId="0" borderId="33" xfId="14" applyFont="1" applyBorder="1" applyAlignment="1">
      <alignment vertical="center"/>
    </xf>
    <xf numFmtId="0" fontId="16" fillId="0" borderId="0" xfId="14" applyFont="1" applyAlignment="1">
      <alignment vertical="center"/>
    </xf>
    <xf numFmtId="10" fontId="16" fillId="0" borderId="25" xfId="14" applyNumberFormat="1" applyFont="1" applyBorder="1" applyAlignment="1">
      <alignment horizontal="center" vertical="center"/>
    </xf>
    <xf numFmtId="0" fontId="13" fillId="10" borderId="41" xfId="14" applyFont="1" applyFill="1" applyBorder="1" applyAlignment="1">
      <alignment vertical="center"/>
    </xf>
    <xf numFmtId="0" fontId="16" fillId="10" borderId="42" xfId="14" applyFont="1" applyFill="1" applyBorder="1" applyAlignment="1">
      <alignment horizontal="center" vertical="center"/>
    </xf>
    <xf numFmtId="0" fontId="13" fillId="10" borderId="32" xfId="14" applyFont="1" applyFill="1" applyBorder="1" applyAlignment="1">
      <alignment vertical="center"/>
    </xf>
    <xf numFmtId="0" fontId="16" fillId="10" borderId="34" xfId="14" applyFont="1" applyFill="1" applyBorder="1" applyAlignment="1">
      <alignment horizontal="center" vertical="center"/>
    </xf>
    <xf numFmtId="10" fontId="16" fillId="0" borderId="43" xfId="14" applyNumberFormat="1" applyFont="1" applyBorder="1" applyAlignment="1">
      <alignment horizontal="center" vertical="center"/>
    </xf>
    <xf numFmtId="0" fontId="13" fillId="10" borderId="24" xfId="14" applyFont="1" applyFill="1" applyBorder="1" applyAlignment="1">
      <alignment vertical="center"/>
    </xf>
    <xf numFmtId="0" fontId="16" fillId="10" borderId="0" xfId="14" applyFont="1" applyFill="1" applyAlignment="1">
      <alignment horizontal="center" vertical="center"/>
    </xf>
    <xf numFmtId="0" fontId="13" fillId="10" borderId="0" xfId="14" applyFont="1" applyFill="1" applyAlignment="1">
      <alignment vertical="center"/>
    </xf>
    <xf numFmtId="0" fontId="13" fillId="10" borderId="25" xfId="14" applyFont="1" applyFill="1" applyBorder="1" applyAlignment="1">
      <alignment vertical="center"/>
    </xf>
    <xf numFmtId="10" fontId="16" fillId="11" borderId="46" xfId="14" applyNumberFormat="1" applyFont="1" applyFill="1" applyBorder="1" applyAlignment="1">
      <alignment horizontal="center" vertical="center"/>
    </xf>
    <xf numFmtId="170" fontId="13" fillId="0" borderId="0" xfId="14" applyNumberFormat="1" applyFont="1" applyAlignment="1">
      <alignment vertical="center"/>
    </xf>
    <xf numFmtId="0" fontId="13" fillId="10" borderId="47" xfId="14" applyFont="1" applyFill="1" applyBorder="1" applyAlignment="1">
      <alignment vertical="center"/>
    </xf>
    <xf numFmtId="0" fontId="13" fillId="10" borderId="48" xfId="14" applyFont="1" applyFill="1" applyBorder="1" applyAlignment="1">
      <alignment vertical="center"/>
    </xf>
    <xf numFmtId="0" fontId="13" fillId="10" borderId="48" xfId="14" applyFont="1" applyFill="1" applyBorder="1" applyAlignment="1">
      <alignment horizontal="center" vertical="center" wrapText="1"/>
    </xf>
    <xf numFmtId="0" fontId="16" fillId="10" borderId="49" xfId="14" applyFont="1" applyFill="1" applyBorder="1" applyAlignment="1">
      <alignment horizontal="center" vertical="center" wrapText="1"/>
    </xf>
    <xf numFmtId="0" fontId="19" fillId="0" borderId="0" xfId="0" applyFont="1" applyAlignment="1">
      <alignment horizontal="center" vertical="center"/>
    </xf>
    <xf numFmtId="0" fontId="20" fillId="0" borderId="0" xfId="0" applyFont="1" applyAlignment="1">
      <alignment horizontal="left" vertical="center"/>
    </xf>
    <xf numFmtId="0" fontId="20" fillId="0" borderId="0" xfId="0" applyFont="1" applyAlignment="1">
      <alignment horizontal="center" vertical="center"/>
    </xf>
    <xf numFmtId="171" fontId="20" fillId="0" borderId="0" xfId="2" applyNumberFormat="1" applyFont="1" applyAlignment="1">
      <alignment horizontal="center" vertical="center"/>
    </xf>
    <xf numFmtId="0" fontId="22" fillId="12" borderId="53" xfId="25" applyFont="1" applyFill="1" applyBorder="1" applyAlignment="1">
      <alignment horizontal="center" vertical="center" wrapText="1"/>
    </xf>
    <xf numFmtId="10" fontId="22" fillId="12" borderId="57" xfId="25" applyNumberFormat="1" applyFont="1" applyFill="1" applyBorder="1" applyAlignment="1">
      <alignment horizontal="center" vertical="center" wrapText="1"/>
    </xf>
    <xf numFmtId="172" fontId="24" fillId="12" borderId="13" xfId="25" applyNumberFormat="1" applyFont="1" applyFill="1" applyBorder="1" applyAlignment="1">
      <alignment horizontal="center" vertical="center" shrinkToFit="1"/>
    </xf>
    <xf numFmtId="172" fontId="24" fillId="12" borderId="13" xfId="25" applyNumberFormat="1" applyFont="1" applyFill="1" applyBorder="1" applyAlignment="1">
      <alignment horizontal="left" vertical="center" shrinkToFit="1"/>
    </xf>
    <xf numFmtId="0" fontId="19" fillId="0" borderId="0" xfId="25" applyFont="1" applyAlignment="1">
      <alignment horizontal="center" vertical="center"/>
    </xf>
    <xf numFmtId="172" fontId="24" fillId="12" borderId="10" xfId="25" applyNumberFormat="1" applyFont="1" applyFill="1" applyBorder="1" applyAlignment="1">
      <alignment horizontal="center" vertical="center" shrinkToFit="1"/>
    </xf>
    <xf numFmtId="0" fontId="25" fillId="0" borderId="0" xfId="0" applyFont="1" applyAlignment="1">
      <alignment horizontal="center" vertical="center"/>
    </xf>
    <xf numFmtId="10" fontId="14" fillId="0" borderId="77" xfId="0" applyNumberFormat="1" applyFont="1" applyBorder="1" applyAlignment="1">
      <alignment horizontal="center" vertical="center"/>
    </xf>
    <xf numFmtId="172" fontId="14" fillId="0" borderId="78" xfId="0" applyNumberFormat="1" applyFont="1" applyBorder="1" applyAlignment="1">
      <alignment horizontal="center" vertical="center"/>
    </xf>
    <xf numFmtId="0" fontId="14" fillId="12" borderId="79" xfId="0" applyFont="1" applyFill="1" applyBorder="1" applyAlignment="1">
      <alignment horizontal="center" vertical="center"/>
    </xf>
    <xf numFmtId="0" fontId="14" fillId="12" borderId="80" xfId="0" applyFont="1" applyFill="1" applyBorder="1" applyAlignment="1">
      <alignment horizontal="center" vertical="center"/>
    </xf>
    <xf numFmtId="0" fontId="14" fillId="4" borderId="77" xfId="0" applyFont="1" applyFill="1" applyBorder="1" applyAlignment="1">
      <alignment horizontal="center" vertical="center"/>
    </xf>
    <xf numFmtId="0" fontId="14" fillId="4" borderId="78" xfId="0" applyFont="1" applyFill="1" applyBorder="1" applyAlignment="1">
      <alignment horizontal="center" vertical="center"/>
    </xf>
    <xf numFmtId="174" fontId="29" fillId="0" borderId="81" xfId="0" applyNumberFormat="1" applyFont="1" applyBorder="1" applyAlignment="1">
      <alignment horizontal="center" vertical="center"/>
    </xf>
    <xf numFmtId="1" fontId="29" fillId="0" borderId="82" xfId="0" applyNumberFormat="1" applyFont="1" applyBorder="1" applyAlignment="1">
      <alignment horizontal="left" vertical="center" wrapText="1"/>
    </xf>
    <xf numFmtId="10" fontId="29" fillId="4" borderId="81" xfId="0" applyNumberFormat="1" applyFont="1" applyFill="1" applyBorder="1" applyAlignment="1">
      <alignment horizontal="center" vertical="center"/>
    </xf>
    <xf numFmtId="172" fontId="29" fillId="0" borderId="83" xfId="0" applyNumberFormat="1" applyFont="1" applyBorder="1" applyAlignment="1">
      <alignment horizontal="center" vertical="center"/>
    </xf>
    <xf numFmtId="10" fontId="13" fillId="12" borderId="84" xfId="0" applyNumberFormat="1" applyFont="1" applyFill="1" applyBorder="1" applyAlignment="1">
      <alignment horizontal="center" vertical="center"/>
    </xf>
    <xf numFmtId="172" fontId="13" fillId="12" borderId="82" xfId="0" applyNumberFormat="1" applyFont="1" applyFill="1" applyBorder="1" applyAlignment="1">
      <alignment horizontal="center" vertical="center"/>
    </xf>
    <xf numFmtId="9" fontId="13" fillId="4" borderId="81" xfId="0" applyNumberFormat="1" applyFont="1" applyFill="1" applyBorder="1" applyAlignment="1">
      <alignment horizontal="center" vertical="center"/>
    </xf>
    <xf numFmtId="172" fontId="13" fillId="0" borderId="83" xfId="0" applyNumberFormat="1" applyFont="1" applyBorder="1" applyAlignment="1">
      <alignment horizontal="center" vertical="center"/>
    </xf>
    <xf numFmtId="10" fontId="13" fillId="4" borderId="81" xfId="0" applyNumberFormat="1" applyFont="1" applyFill="1" applyBorder="1" applyAlignment="1">
      <alignment horizontal="center" vertical="center"/>
    </xf>
    <xf numFmtId="174" fontId="29" fillId="0" borderId="85" xfId="0" applyNumberFormat="1" applyFont="1" applyBorder="1" applyAlignment="1">
      <alignment horizontal="center" vertical="center"/>
    </xf>
    <xf numFmtId="1" fontId="29" fillId="4" borderId="86" xfId="0" applyNumberFormat="1" applyFont="1" applyFill="1" applyBorder="1" applyAlignment="1">
      <alignment horizontal="left" vertical="center" wrapText="1"/>
    </xf>
    <xf numFmtId="10" fontId="29" fillId="4" borderId="85" xfId="0" applyNumberFormat="1" applyFont="1" applyFill="1" applyBorder="1" applyAlignment="1">
      <alignment horizontal="center" vertical="center"/>
    </xf>
    <xf numFmtId="172" fontId="29" fillId="0" borderId="87" xfId="0" applyNumberFormat="1" applyFont="1" applyBorder="1" applyAlignment="1">
      <alignment horizontal="center" vertical="center"/>
    </xf>
    <xf numFmtId="9" fontId="13" fillId="12" borderId="88" xfId="0" applyNumberFormat="1" applyFont="1" applyFill="1" applyBorder="1" applyAlignment="1">
      <alignment horizontal="center" vertical="center"/>
    </xf>
    <xf numFmtId="172" fontId="13" fillId="12" borderId="86" xfId="0" applyNumberFormat="1" applyFont="1" applyFill="1" applyBorder="1" applyAlignment="1">
      <alignment horizontal="center" vertical="center"/>
    </xf>
    <xf numFmtId="9" fontId="13" fillId="4" borderId="89" xfId="0" applyNumberFormat="1" applyFont="1" applyFill="1" applyBorder="1" applyAlignment="1">
      <alignment horizontal="center" vertical="center"/>
    </xf>
    <xf numFmtId="9" fontId="13" fillId="4" borderId="90" xfId="0" applyNumberFormat="1" applyFont="1" applyFill="1" applyBorder="1" applyAlignment="1">
      <alignment horizontal="center" vertical="center"/>
    </xf>
    <xf numFmtId="9" fontId="13" fillId="4" borderId="91" xfId="0" applyNumberFormat="1" applyFont="1" applyFill="1" applyBorder="1" applyAlignment="1">
      <alignment horizontal="center" vertical="center"/>
    </xf>
    <xf numFmtId="9" fontId="13" fillId="4" borderId="92" xfId="0" applyNumberFormat="1" applyFont="1" applyFill="1" applyBorder="1" applyAlignment="1">
      <alignment horizontal="center" vertical="center"/>
    </xf>
    <xf numFmtId="174" fontId="29" fillId="0" borderId="93" xfId="0" applyNumberFormat="1" applyFont="1" applyBorder="1" applyAlignment="1">
      <alignment horizontal="center" vertical="center"/>
    </xf>
    <xf numFmtId="1" fontId="29" fillId="4" borderId="94" xfId="0" applyNumberFormat="1" applyFont="1" applyFill="1" applyBorder="1" applyAlignment="1">
      <alignment horizontal="left" vertical="center" wrapText="1"/>
    </xf>
    <xf numFmtId="10" fontId="29" fillId="4" borderId="26" xfId="0" applyNumberFormat="1" applyFont="1" applyFill="1" applyBorder="1" applyAlignment="1">
      <alignment horizontal="center" vertical="center"/>
    </xf>
    <xf numFmtId="172" fontId="29" fillId="0" borderId="71" xfId="0" applyNumberFormat="1" applyFont="1" applyBorder="1" applyAlignment="1">
      <alignment horizontal="center" vertical="center"/>
    </xf>
    <xf numFmtId="9" fontId="13" fillId="12" borderId="95" xfId="0" applyNumberFormat="1" applyFont="1" applyFill="1" applyBorder="1" applyAlignment="1">
      <alignment horizontal="center" vertical="center"/>
    </xf>
    <xf numFmtId="172" fontId="13" fillId="12" borderId="94" xfId="0" applyNumberFormat="1" applyFont="1" applyFill="1" applyBorder="1" applyAlignment="1">
      <alignment horizontal="center" vertical="center"/>
    </xf>
    <xf numFmtId="10" fontId="13" fillId="4" borderId="70" xfId="0" applyNumberFormat="1" applyFont="1" applyFill="1" applyBorder="1" applyAlignment="1">
      <alignment horizontal="center" vertical="center"/>
    </xf>
    <xf numFmtId="172" fontId="13" fillId="0" borderId="71" xfId="0" applyNumberFormat="1" applyFont="1" applyBorder="1" applyAlignment="1">
      <alignment horizontal="center" vertical="center"/>
    </xf>
    <xf numFmtId="174" fontId="29" fillId="0" borderId="96" xfId="0" applyNumberFormat="1" applyFont="1" applyBorder="1" applyAlignment="1">
      <alignment horizontal="center" vertical="center"/>
    </xf>
    <xf numFmtId="1" fontId="29" fillId="4" borderId="97" xfId="0" applyNumberFormat="1" applyFont="1" applyFill="1" applyBorder="1" applyAlignment="1">
      <alignment horizontal="left" vertical="center" wrapText="1"/>
    </xf>
    <xf numFmtId="10" fontId="29" fillId="4" borderId="98" xfId="0" applyNumberFormat="1" applyFont="1" applyFill="1" applyBorder="1" applyAlignment="1">
      <alignment horizontal="center" vertical="center"/>
    </xf>
    <xf numFmtId="172" fontId="29" fillId="0" borderId="99" xfId="0" applyNumberFormat="1" applyFont="1" applyBorder="1" applyAlignment="1">
      <alignment horizontal="center" vertical="center"/>
    </xf>
    <xf numFmtId="10" fontId="13" fillId="4" borderId="98" xfId="0" applyNumberFormat="1" applyFont="1" applyFill="1" applyBorder="1" applyAlignment="1">
      <alignment horizontal="center" vertical="center"/>
    </xf>
    <xf numFmtId="172" fontId="13" fillId="0" borderId="99" xfId="0" applyNumberFormat="1" applyFont="1" applyBorder="1" applyAlignment="1">
      <alignment horizontal="center" vertical="center"/>
    </xf>
    <xf numFmtId="174" fontId="16" fillId="0" borderId="100" xfId="0" applyNumberFormat="1" applyFont="1" applyBorder="1" applyAlignment="1">
      <alignment horizontal="center" vertical="center"/>
    </xf>
    <xf numFmtId="1" fontId="16" fillId="4" borderId="101" xfId="0" applyNumberFormat="1" applyFont="1" applyFill="1" applyBorder="1" applyAlignment="1">
      <alignment horizontal="left" vertical="center" wrapText="1"/>
    </xf>
    <xf numFmtId="10" fontId="13" fillId="4" borderId="85" xfId="0" applyNumberFormat="1" applyFont="1" applyFill="1" applyBorder="1" applyAlignment="1">
      <alignment horizontal="center" vertical="center"/>
    </xf>
    <xf numFmtId="172" fontId="13" fillId="0" borderId="87" xfId="0" applyNumberFormat="1" applyFont="1" applyBorder="1" applyAlignment="1">
      <alignment horizontal="center" vertical="center"/>
    </xf>
    <xf numFmtId="10" fontId="13" fillId="12" borderId="102" xfId="0" applyNumberFormat="1" applyFont="1" applyFill="1" applyBorder="1" applyAlignment="1">
      <alignment horizontal="center" vertical="center"/>
    </xf>
    <xf numFmtId="172" fontId="13" fillId="12" borderId="103" xfId="0" applyNumberFormat="1" applyFont="1" applyFill="1" applyBorder="1" applyAlignment="1">
      <alignment horizontal="center" vertical="center"/>
    </xf>
    <xf numFmtId="10" fontId="13" fillId="4" borderId="104" xfId="0" applyNumberFormat="1" applyFont="1" applyFill="1" applyBorder="1" applyAlignment="1">
      <alignment horizontal="center" vertical="center"/>
    </xf>
    <xf numFmtId="172" fontId="13" fillId="0" borderId="43" xfId="0" applyNumberFormat="1" applyFont="1" applyBorder="1" applyAlignment="1">
      <alignment horizontal="center" vertical="center"/>
    </xf>
    <xf numFmtId="9" fontId="13" fillId="4" borderId="104" xfId="0" applyNumberFormat="1" applyFont="1" applyFill="1" applyBorder="1" applyAlignment="1">
      <alignment horizontal="center" vertical="center"/>
    </xf>
    <xf numFmtId="9" fontId="13" fillId="4" borderId="43" xfId="0" applyNumberFormat="1" applyFont="1" applyFill="1" applyBorder="1" applyAlignment="1">
      <alignment horizontal="center" vertical="center"/>
    </xf>
    <xf numFmtId="174" fontId="16" fillId="0" borderId="85" xfId="0" applyNumberFormat="1" applyFont="1" applyBorder="1" applyAlignment="1">
      <alignment horizontal="center" vertical="center"/>
    </xf>
    <xf numFmtId="10" fontId="13" fillId="12" borderId="34" xfId="0" applyNumberFormat="1" applyFont="1" applyFill="1" applyBorder="1" applyAlignment="1">
      <alignment horizontal="center" vertical="center"/>
    </xf>
    <xf numFmtId="172" fontId="13" fillId="12" borderId="101" xfId="0" applyNumberFormat="1" applyFont="1" applyFill="1" applyBorder="1" applyAlignment="1">
      <alignment horizontal="center" vertical="center"/>
    </xf>
    <xf numFmtId="9" fontId="13" fillId="12" borderId="34" xfId="0" applyNumberFormat="1" applyFont="1" applyFill="1" applyBorder="1" applyAlignment="1">
      <alignment horizontal="center" vertical="center"/>
    </xf>
    <xf numFmtId="10" fontId="30" fillId="4" borderId="85" xfId="0" applyNumberFormat="1" applyFont="1" applyFill="1" applyBorder="1" applyAlignment="1">
      <alignment horizontal="center" vertical="center"/>
    </xf>
    <xf numFmtId="174" fontId="16" fillId="0" borderId="105" xfId="0" applyNumberFormat="1" applyFont="1" applyBorder="1" applyAlignment="1">
      <alignment horizontal="center" vertical="center"/>
    </xf>
    <xf numFmtId="1" fontId="16" fillId="10" borderId="106" xfId="0" applyNumberFormat="1" applyFont="1" applyFill="1" applyBorder="1" applyAlignment="1">
      <alignment horizontal="left" vertical="center" wrapText="1"/>
    </xf>
    <xf numFmtId="10" fontId="13" fillId="4" borderId="107" xfId="0" applyNumberFormat="1" applyFont="1" applyFill="1" applyBorder="1" applyAlignment="1">
      <alignment horizontal="center" vertical="center"/>
    </xf>
    <xf numFmtId="172" fontId="13" fillId="0" borderId="108" xfId="0" applyNumberFormat="1" applyFont="1" applyBorder="1" applyAlignment="1">
      <alignment horizontal="center" vertical="center"/>
    </xf>
    <xf numFmtId="9" fontId="13" fillId="12" borderId="109" xfId="0" applyNumberFormat="1" applyFont="1" applyFill="1" applyBorder="1" applyAlignment="1">
      <alignment horizontal="center" vertical="center"/>
    </xf>
    <xf numFmtId="172" fontId="13" fillId="12" borderId="106" xfId="0" applyNumberFormat="1" applyFont="1" applyFill="1" applyBorder="1" applyAlignment="1">
      <alignment horizontal="center" vertical="center"/>
    </xf>
    <xf numFmtId="9" fontId="13" fillId="4" borderId="36" xfId="0" applyNumberFormat="1" applyFont="1" applyFill="1" applyBorder="1" applyAlignment="1">
      <alignment horizontal="center" vertical="center"/>
    </xf>
    <xf numFmtId="172" fontId="13" fillId="0" borderId="38" xfId="0" applyNumberFormat="1" applyFont="1" applyBorder="1" applyAlignment="1">
      <alignment horizontal="center" vertical="center"/>
    </xf>
    <xf numFmtId="9" fontId="13" fillId="4" borderId="110" xfId="0" applyNumberFormat="1" applyFont="1" applyFill="1" applyBorder="1" applyAlignment="1">
      <alignment horizontal="center" vertical="center"/>
    </xf>
    <xf numFmtId="172" fontId="13" fillId="0" borderId="111" xfId="0" applyNumberFormat="1" applyFont="1" applyBorder="1" applyAlignment="1">
      <alignment horizontal="center" vertical="center"/>
    </xf>
    <xf numFmtId="174" fontId="16" fillId="10" borderId="85" xfId="0" applyNumberFormat="1" applyFont="1" applyFill="1" applyBorder="1" applyAlignment="1">
      <alignment horizontal="center" vertical="center"/>
    </xf>
    <xf numFmtId="1" fontId="16" fillId="10" borderId="86" xfId="0" applyNumberFormat="1" applyFont="1" applyFill="1" applyBorder="1" applyAlignment="1">
      <alignment horizontal="left" vertical="center" wrapText="1"/>
    </xf>
    <xf numFmtId="172" fontId="13" fillId="10" borderId="87" xfId="0" applyNumberFormat="1" applyFont="1" applyFill="1" applyBorder="1" applyAlignment="1">
      <alignment horizontal="center" vertical="center"/>
    </xf>
    <xf numFmtId="9" fontId="13" fillId="4" borderId="77" xfId="0" applyNumberFormat="1" applyFont="1" applyFill="1" applyBorder="1" applyAlignment="1">
      <alignment horizontal="center" vertical="center"/>
    </xf>
    <xf numFmtId="9" fontId="13" fillId="4" borderId="78" xfId="0" applyNumberFormat="1" applyFont="1" applyFill="1" applyBorder="1" applyAlignment="1">
      <alignment horizontal="center" vertical="center"/>
    </xf>
    <xf numFmtId="172" fontId="13" fillId="15" borderId="114" xfId="0" applyNumberFormat="1" applyFont="1" applyFill="1" applyBorder="1" applyAlignment="1">
      <alignment horizontal="center" vertical="center"/>
    </xf>
    <xf numFmtId="9" fontId="29" fillId="0" borderId="87" xfId="2" applyFont="1" applyBorder="1" applyAlignment="1">
      <alignment horizontal="center" vertical="center"/>
    </xf>
    <xf numFmtId="10" fontId="13" fillId="12" borderId="88" xfId="0" applyNumberFormat="1" applyFont="1" applyFill="1" applyBorder="1" applyAlignment="1">
      <alignment horizontal="center" vertical="center"/>
    </xf>
    <xf numFmtId="10" fontId="13" fillId="15" borderId="88" xfId="0" applyNumberFormat="1" applyFont="1" applyFill="1" applyBorder="1" applyAlignment="1">
      <alignment horizontal="center" vertical="center"/>
    </xf>
    <xf numFmtId="10" fontId="13" fillId="4" borderId="43" xfId="0" applyNumberFormat="1" applyFont="1" applyFill="1" applyBorder="1" applyAlignment="1">
      <alignment horizontal="center" vertical="center"/>
    </xf>
    <xf numFmtId="0" fontId="13" fillId="0" borderId="0" xfId="0" applyFont="1" applyAlignment="1">
      <alignment horizontal="center" vertical="center"/>
    </xf>
    <xf numFmtId="0" fontId="13" fillId="0" borderId="0" xfId="0" applyFont="1" applyAlignment="1">
      <alignment horizontal="left" vertical="center"/>
    </xf>
    <xf numFmtId="177" fontId="13" fillId="0" borderId="0" xfId="0" applyNumberFormat="1" applyFont="1" applyAlignment="1">
      <alignment horizontal="center" vertical="center"/>
    </xf>
    <xf numFmtId="171" fontId="13" fillId="0" borderId="0" xfId="2" applyNumberFormat="1" applyFont="1" applyAlignment="1">
      <alignment horizontal="center" vertical="center"/>
    </xf>
    <xf numFmtId="178" fontId="13" fillId="0" borderId="0" xfId="2" applyNumberFormat="1" applyFont="1" applyAlignment="1">
      <alignment horizontal="center" vertical="center"/>
    </xf>
    <xf numFmtId="0" fontId="14" fillId="12" borderId="77" xfId="0" applyFont="1" applyFill="1" applyBorder="1" applyAlignment="1">
      <alignment horizontal="center" vertical="center"/>
    </xf>
    <xf numFmtId="0" fontId="14" fillId="12" borderId="78" xfId="0" applyFont="1" applyFill="1" applyBorder="1" applyAlignment="1">
      <alignment horizontal="center" vertical="center"/>
    </xf>
    <xf numFmtId="9" fontId="13" fillId="12" borderId="84" xfId="0" applyNumberFormat="1" applyFont="1" applyFill="1" applyBorder="1" applyAlignment="1">
      <alignment horizontal="center" vertical="center"/>
    </xf>
    <xf numFmtId="9" fontId="13" fillId="12" borderId="81" xfId="0" applyNumberFormat="1" applyFont="1" applyFill="1" applyBorder="1" applyAlignment="1">
      <alignment horizontal="center" vertical="center"/>
    </xf>
    <xf numFmtId="172" fontId="13" fillId="12" borderId="83" xfId="0" applyNumberFormat="1" applyFont="1" applyFill="1" applyBorder="1" applyAlignment="1">
      <alignment horizontal="center" vertical="center"/>
    </xf>
    <xf numFmtId="10" fontId="13" fillId="12" borderId="81" xfId="0" applyNumberFormat="1" applyFont="1" applyFill="1" applyBorder="1" applyAlignment="1">
      <alignment horizontal="center" vertical="center"/>
    </xf>
    <xf numFmtId="9" fontId="13" fillId="16" borderId="85" xfId="0" applyNumberFormat="1" applyFont="1" applyFill="1" applyBorder="1" applyAlignment="1">
      <alignment horizontal="center" vertical="center"/>
    </xf>
    <xf numFmtId="9" fontId="13" fillId="12" borderId="85" xfId="0" applyNumberFormat="1" applyFont="1" applyFill="1" applyBorder="1" applyAlignment="1">
      <alignment horizontal="center" vertical="center"/>
    </xf>
    <xf numFmtId="172" fontId="13" fillId="12" borderId="87" xfId="0" applyNumberFormat="1" applyFont="1" applyFill="1" applyBorder="1" applyAlignment="1">
      <alignment horizontal="center" vertical="center"/>
    </xf>
    <xf numFmtId="9" fontId="13" fillId="4" borderId="85" xfId="0" applyNumberFormat="1" applyFont="1" applyFill="1" applyBorder="1" applyAlignment="1">
      <alignment horizontal="center" vertical="center"/>
    </xf>
    <xf numFmtId="10" fontId="13" fillId="12" borderId="95" xfId="0" applyNumberFormat="1" applyFont="1" applyFill="1" applyBorder="1" applyAlignment="1">
      <alignment horizontal="center" vertical="center"/>
    </xf>
    <xf numFmtId="172" fontId="13" fillId="12" borderId="115" xfId="0" applyNumberFormat="1" applyFont="1" applyFill="1" applyBorder="1" applyAlignment="1">
      <alignment horizontal="center" vertical="center"/>
    </xf>
    <xf numFmtId="10" fontId="13" fillId="16" borderId="70" xfId="0" applyNumberFormat="1" applyFont="1" applyFill="1" applyBorder="1" applyAlignment="1">
      <alignment horizontal="center" vertical="center"/>
    </xf>
    <xf numFmtId="9" fontId="13" fillId="12" borderId="70" xfId="0" applyNumberFormat="1" applyFont="1" applyFill="1" applyBorder="1" applyAlignment="1">
      <alignment horizontal="center" vertical="center"/>
    </xf>
    <xf numFmtId="172" fontId="13" fillId="12" borderId="71" xfId="0" applyNumberFormat="1" applyFont="1" applyFill="1" applyBorder="1" applyAlignment="1">
      <alignment horizontal="center" vertical="center"/>
    </xf>
    <xf numFmtId="9" fontId="13" fillId="4" borderId="70" xfId="0" applyNumberFormat="1" applyFont="1" applyFill="1" applyBorder="1" applyAlignment="1">
      <alignment horizontal="center" vertical="center"/>
    </xf>
    <xf numFmtId="9" fontId="13" fillId="16" borderId="98" xfId="0" applyNumberFormat="1" applyFont="1" applyFill="1" applyBorder="1" applyAlignment="1">
      <alignment horizontal="center" vertical="center"/>
    </xf>
    <xf numFmtId="9" fontId="13" fillId="12" borderId="98" xfId="0" applyNumberFormat="1" applyFont="1" applyFill="1" applyBorder="1" applyAlignment="1">
      <alignment horizontal="center" vertical="center"/>
    </xf>
    <xf numFmtId="172" fontId="13" fillId="12" borderId="99" xfId="0" applyNumberFormat="1" applyFont="1" applyFill="1" applyBorder="1" applyAlignment="1">
      <alignment horizontal="center" vertical="center"/>
    </xf>
    <xf numFmtId="9" fontId="13" fillId="4" borderId="98" xfId="0" applyNumberFormat="1" applyFont="1" applyFill="1" applyBorder="1" applyAlignment="1">
      <alignment horizontal="center" vertical="center"/>
    </xf>
    <xf numFmtId="10" fontId="13" fillId="12" borderId="116" xfId="0" applyNumberFormat="1" applyFont="1" applyFill="1" applyBorder="1" applyAlignment="1">
      <alignment horizontal="center" vertical="center"/>
    </xf>
    <xf numFmtId="10" fontId="13" fillId="16" borderId="36" xfId="0" applyNumberFormat="1" applyFont="1" applyFill="1" applyBorder="1" applyAlignment="1">
      <alignment horizontal="center" vertical="center"/>
    </xf>
    <xf numFmtId="10" fontId="13" fillId="12" borderId="104" xfId="0" applyNumberFormat="1" applyFont="1" applyFill="1" applyBorder="1" applyAlignment="1">
      <alignment horizontal="center" vertical="center"/>
    </xf>
    <xf numFmtId="172" fontId="13" fillId="12" borderId="43" xfId="0" applyNumberFormat="1" applyFont="1" applyFill="1" applyBorder="1" applyAlignment="1">
      <alignment horizontal="center" vertical="center"/>
    </xf>
    <xf numFmtId="10" fontId="31" fillId="16" borderId="104" xfId="0" applyNumberFormat="1" applyFont="1" applyFill="1" applyBorder="1" applyAlignment="1">
      <alignment horizontal="center" vertical="center"/>
    </xf>
    <xf numFmtId="172" fontId="31" fillId="0" borderId="43" xfId="0" applyNumberFormat="1" applyFont="1" applyBorder="1" applyAlignment="1">
      <alignment horizontal="center" vertical="center"/>
    </xf>
    <xf numFmtId="9" fontId="13" fillId="16" borderId="104" xfId="0" applyNumberFormat="1" applyFont="1" applyFill="1" applyBorder="1" applyAlignment="1">
      <alignment horizontal="center" vertical="center"/>
    </xf>
    <xf numFmtId="9" fontId="13" fillId="12" borderId="104" xfId="0" applyNumberFormat="1" applyFont="1" applyFill="1" applyBorder="1" applyAlignment="1">
      <alignment horizontal="center" vertical="center"/>
    </xf>
    <xf numFmtId="10" fontId="13" fillId="16" borderId="104" xfId="0" applyNumberFormat="1" applyFont="1" applyFill="1" applyBorder="1" applyAlignment="1">
      <alignment horizontal="center" vertical="center"/>
    </xf>
    <xf numFmtId="10" fontId="31" fillId="12" borderId="104" xfId="0" applyNumberFormat="1" applyFont="1" applyFill="1" applyBorder="1" applyAlignment="1">
      <alignment horizontal="center" vertical="center"/>
    </xf>
    <xf numFmtId="172" fontId="31" fillId="12" borderId="43" xfId="0" applyNumberFormat="1" applyFont="1" applyFill="1" applyBorder="1" applyAlignment="1">
      <alignment horizontal="center" vertical="center"/>
    </xf>
    <xf numFmtId="10" fontId="31" fillId="4" borderId="104" xfId="0" applyNumberFormat="1" applyFont="1" applyFill="1" applyBorder="1" applyAlignment="1">
      <alignment horizontal="center" vertical="center"/>
    </xf>
    <xf numFmtId="9" fontId="13" fillId="16" borderId="91" xfId="0" applyNumberFormat="1" applyFont="1" applyFill="1" applyBorder="1" applyAlignment="1">
      <alignment horizontal="center" vertical="center"/>
    </xf>
    <xf numFmtId="172" fontId="13" fillId="0" borderId="117" xfId="0" applyNumberFormat="1" applyFont="1" applyBorder="1" applyAlignment="1">
      <alignment horizontal="center" vertical="center"/>
    </xf>
    <xf numFmtId="10" fontId="13" fillId="12" borderId="91" xfId="0" applyNumberFormat="1" applyFont="1" applyFill="1" applyBorder="1" applyAlignment="1">
      <alignment horizontal="center" vertical="center"/>
    </xf>
    <xf numFmtId="172" fontId="13" fillId="12" borderId="117" xfId="0" applyNumberFormat="1" applyFont="1" applyFill="1" applyBorder="1" applyAlignment="1">
      <alignment horizontal="center" vertical="center"/>
    </xf>
    <xf numFmtId="10" fontId="13" fillId="4" borderId="91" xfId="0" applyNumberFormat="1" applyFont="1" applyFill="1" applyBorder="1" applyAlignment="1">
      <alignment horizontal="center" vertical="center"/>
    </xf>
    <xf numFmtId="10" fontId="13" fillId="12" borderId="85" xfId="0" applyNumberFormat="1" applyFont="1" applyFill="1" applyBorder="1" applyAlignment="1">
      <alignment horizontal="center" vertical="center"/>
    </xf>
    <xf numFmtId="10" fontId="13" fillId="12" borderId="86" xfId="2" applyNumberFormat="1" applyFont="1" applyFill="1" applyBorder="1" applyAlignment="1">
      <alignment horizontal="center" vertical="center"/>
    </xf>
    <xf numFmtId="10" fontId="13" fillId="0" borderId="87" xfId="2" applyNumberFormat="1" applyFont="1" applyBorder="1" applyAlignment="1">
      <alignment horizontal="center" vertical="center"/>
    </xf>
    <xf numFmtId="172" fontId="13" fillId="0" borderId="119" xfId="0" applyNumberFormat="1" applyFont="1" applyBorder="1" applyAlignment="1">
      <alignment horizontal="center" vertical="center"/>
    </xf>
    <xf numFmtId="172" fontId="13" fillId="0" borderId="120" xfId="0" applyNumberFormat="1" applyFont="1" applyBorder="1" applyAlignment="1">
      <alignment horizontal="center" vertical="center"/>
    </xf>
    <xf numFmtId="172" fontId="13" fillId="0" borderId="121" xfId="0" applyNumberFormat="1" applyFont="1" applyBorder="1" applyAlignment="1">
      <alignment horizontal="center" vertical="center"/>
    </xf>
    <xf numFmtId="10" fontId="32" fillId="12" borderId="104" xfId="0" applyNumberFormat="1" applyFont="1" applyFill="1" applyBorder="1" applyAlignment="1">
      <alignment horizontal="center" vertical="center"/>
    </xf>
    <xf numFmtId="172" fontId="32" fillId="12" borderId="43" xfId="0" applyNumberFormat="1" applyFont="1" applyFill="1" applyBorder="1" applyAlignment="1">
      <alignment horizontal="center" vertical="center"/>
    </xf>
    <xf numFmtId="10" fontId="32" fillId="4" borderId="104" xfId="0" applyNumberFormat="1" applyFont="1" applyFill="1" applyBorder="1" applyAlignment="1">
      <alignment horizontal="center" vertical="center"/>
    </xf>
    <xf numFmtId="172" fontId="32" fillId="0" borderId="43" xfId="0" applyNumberFormat="1" applyFont="1" applyBorder="1" applyAlignment="1">
      <alignment horizontal="center" vertical="center"/>
    </xf>
    <xf numFmtId="10" fontId="13" fillId="12" borderId="36" xfId="0" applyNumberFormat="1" applyFont="1" applyFill="1" applyBorder="1" applyAlignment="1">
      <alignment horizontal="center" vertical="center"/>
    </xf>
    <xf numFmtId="9" fontId="13" fillId="12" borderId="91" xfId="0" applyNumberFormat="1" applyFont="1" applyFill="1" applyBorder="1" applyAlignment="1">
      <alignment horizontal="center" vertical="center"/>
    </xf>
    <xf numFmtId="172" fontId="13" fillId="0" borderId="122" xfId="0" applyNumberFormat="1" applyFont="1" applyBorder="1" applyAlignment="1">
      <alignment horizontal="center" vertical="center"/>
    </xf>
    <xf numFmtId="10" fontId="13" fillId="12" borderId="87" xfId="2" applyNumberFormat="1" applyFont="1" applyFill="1" applyBorder="1" applyAlignment="1">
      <alignment horizontal="center" vertical="center"/>
    </xf>
    <xf numFmtId="10" fontId="19" fillId="0" borderId="0" xfId="0" applyNumberFormat="1" applyFont="1" applyAlignment="1">
      <alignment horizontal="center" vertical="center"/>
    </xf>
    <xf numFmtId="172" fontId="20" fillId="0" borderId="0" xfId="0" applyNumberFormat="1" applyFont="1" applyAlignment="1">
      <alignment horizontal="center" vertical="center"/>
    </xf>
    <xf numFmtId="172" fontId="19" fillId="0" borderId="0" xfId="25" applyNumberFormat="1" applyFont="1" applyAlignment="1">
      <alignment horizontal="center" vertical="center"/>
    </xf>
    <xf numFmtId="0" fontId="5" fillId="0" borderId="0" xfId="25" applyFont="1" applyAlignment="1" applyProtection="1">
      <alignment horizontal="center" vertical="center"/>
      <protection locked="0"/>
    </xf>
    <xf numFmtId="172" fontId="5" fillId="0" borderId="0" xfId="25" applyNumberFormat="1" applyFont="1" applyAlignment="1">
      <alignment horizontal="center" vertical="center"/>
    </xf>
    <xf numFmtId="0" fontId="5" fillId="0" borderId="0" xfId="25" applyFont="1" applyAlignment="1">
      <alignment horizontal="center" vertical="center"/>
    </xf>
    <xf numFmtId="4" fontId="3" fillId="12" borderId="58" xfId="25" applyNumberFormat="1" applyFont="1" applyFill="1" applyBorder="1" applyAlignment="1">
      <alignment horizontal="center" vertical="center"/>
    </xf>
    <xf numFmtId="4" fontId="3" fillId="12" borderId="59" xfId="25" applyNumberFormat="1" applyFont="1" applyFill="1" applyBorder="1" applyAlignment="1">
      <alignment horizontal="center" vertical="center" wrapText="1"/>
    </xf>
    <xf numFmtId="4" fontId="3" fillId="12" borderId="59" xfId="25" applyNumberFormat="1" applyFont="1" applyFill="1" applyBorder="1" applyAlignment="1">
      <alignment horizontal="left" vertical="center" wrapText="1"/>
    </xf>
    <xf numFmtId="4" fontId="3" fillId="12" borderId="59" xfId="25" applyNumberFormat="1" applyFont="1" applyFill="1" applyBorder="1" applyAlignment="1">
      <alignment horizontal="center" vertical="center"/>
    </xf>
    <xf numFmtId="172" fontId="3" fillId="12" borderId="59" xfId="25" applyNumberFormat="1" applyFont="1" applyFill="1" applyBorder="1" applyAlignment="1">
      <alignment horizontal="center" vertical="center" wrapText="1"/>
    </xf>
    <xf numFmtId="172" fontId="3" fillId="12" borderId="63" xfId="25" applyNumberFormat="1" applyFont="1" applyFill="1" applyBorder="1" applyAlignment="1">
      <alignment horizontal="center" vertical="center" wrapText="1"/>
    </xf>
    <xf numFmtId="171" fontId="3" fillId="17" borderId="64" xfId="2" applyNumberFormat="1" applyFont="1" applyFill="1" applyBorder="1" applyAlignment="1">
      <alignment horizontal="center" vertical="center"/>
    </xf>
    <xf numFmtId="1" fontId="3" fillId="12" borderId="4" xfId="25" applyNumberFormat="1" applyFont="1" applyFill="1" applyBorder="1" applyAlignment="1">
      <alignment horizontal="center" vertical="center"/>
    </xf>
    <xf numFmtId="1" fontId="3" fillId="12" borderId="5" xfId="25" applyNumberFormat="1" applyFont="1" applyFill="1" applyBorder="1" applyAlignment="1">
      <alignment horizontal="center" vertical="center" wrapText="1"/>
    </xf>
    <xf numFmtId="4" fontId="3" fillId="12" borderId="5" xfId="25" applyNumberFormat="1" applyFont="1" applyFill="1" applyBorder="1" applyAlignment="1">
      <alignment horizontal="center" vertical="center" wrapText="1"/>
    </xf>
    <xf numFmtId="172" fontId="3" fillId="12" borderId="5" xfId="25" applyNumberFormat="1" applyFont="1" applyFill="1" applyBorder="1" applyAlignment="1">
      <alignment horizontal="center" vertical="center" wrapText="1"/>
    </xf>
    <xf numFmtId="172" fontId="3" fillId="12" borderId="60" xfId="25" applyNumberFormat="1" applyFont="1" applyFill="1" applyBorder="1" applyAlignment="1">
      <alignment horizontal="center" vertical="center" wrapText="1"/>
    </xf>
    <xf numFmtId="171" fontId="3" fillId="17" borderId="65" xfId="2" applyNumberFormat="1" applyFont="1" applyFill="1" applyBorder="1" applyAlignment="1">
      <alignment horizontal="center" vertical="center"/>
    </xf>
    <xf numFmtId="1" fontId="5" fillId="10" borderId="62" xfId="25" applyNumberFormat="1" applyFont="1" applyFill="1" applyBorder="1" applyAlignment="1">
      <alignment horizontal="center" vertical="center"/>
    </xf>
    <xf numFmtId="1" fontId="5" fillId="10" borderId="13" xfId="25" applyNumberFormat="1" applyFont="1" applyFill="1" applyBorder="1" applyAlignment="1">
      <alignment horizontal="center" vertical="center" wrapText="1"/>
    </xf>
    <xf numFmtId="0" fontId="5" fillId="0" borderId="13" xfId="25" applyFont="1" applyBorder="1" applyAlignment="1">
      <alignment horizontal="left" vertical="center" wrapText="1"/>
    </xf>
    <xf numFmtId="0" fontId="5" fillId="0" borderId="13" xfId="25" applyFont="1" applyBorder="1" applyAlignment="1">
      <alignment horizontal="center" vertical="center"/>
    </xf>
    <xf numFmtId="4" fontId="5" fillId="0" borderId="13" xfId="25" applyNumberFormat="1" applyFont="1" applyBorder="1" applyAlignment="1">
      <alignment horizontal="center" vertical="center"/>
    </xf>
    <xf numFmtId="172" fontId="5" fillId="10" borderId="13" xfId="25" applyNumberFormat="1" applyFont="1" applyFill="1" applyBorder="1" applyAlignment="1">
      <alignment horizontal="center" vertical="center"/>
    </xf>
    <xf numFmtId="172" fontId="5" fillId="0" borderId="10" xfId="25" applyNumberFormat="1" applyFont="1" applyBorder="1" applyAlignment="1">
      <alignment horizontal="center" vertical="center" shrinkToFit="1"/>
    </xf>
    <xf numFmtId="10" fontId="5" fillId="0" borderId="15" xfId="2" applyNumberFormat="1" applyFont="1" applyBorder="1" applyAlignment="1">
      <alignment horizontal="center" vertical="center"/>
    </xf>
    <xf numFmtId="172" fontId="3" fillId="13" borderId="10" xfId="25" applyNumberFormat="1" applyFont="1" applyFill="1" applyBorder="1" applyAlignment="1">
      <alignment horizontal="center" vertical="center" shrinkToFit="1"/>
    </xf>
    <xf numFmtId="10" fontId="3" fillId="17" borderId="15" xfId="2" applyNumberFormat="1" applyFont="1" applyFill="1" applyBorder="1" applyAlignment="1">
      <alignment horizontal="center" vertical="center"/>
    </xf>
    <xf numFmtId="1" fontId="3" fillId="12" borderId="62" xfId="25" applyNumberFormat="1" applyFont="1" applyFill="1" applyBorder="1" applyAlignment="1">
      <alignment horizontal="center" vertical="center"/>
    </xf>
    <xf numFmtId="1" fontId="3" fillId="12" borderId="13" xfId="25" applyNumberFormat="1" applyFont="1" applyFill="1" applyBorder="1" applyAlignment="1">
      <alignment horizontal="center" vertical="center" wrapText="1"/>
    </xf>
    <xf numFmtId="4" fontId="3" fillId="12" borderId="13" xfId="25" applyNumberFormat="1" applyFont="1" applyFill="1" applyBorder="1" applyAlignment="1">
      <alignment horizontal="center" vertical="center" wrapText="1"/>
    </xf>
    <xf numFmtId="172" fontId="3" fillId="12" borderId="13" xfId="25" applyNumberFormat="1" applyFont="1" applyFill="1" applyBorder="1" applyAlignment="1">
      <alignment horizontal="center" vertical="center" wrapText="1"/>
    </xf>
    <xf numFmtId="172" fontId="3" fillId="12" borderId="10" xfId="25" applyNumberFormat="1" applyFont="1" applyFill="1" applyBorder="1" applyAlignment="1">
      <alignment horizontal="center" vertical="center" wrapText="1"/>
    </xf>
    <xf numFmtId="171" fontId="3" fillId="17" borderId="15" xfId="2" applyNumberFormat="1" applyFont="1" applyFill="1" applyBorder="1" applyAlignment="1">
      <alignment horizontal="center" vertical="center"/>
    </xf>
    <xf numFmtId="1" fontId="5" fillId="10" borderId="13" xfId="25" applyNumberFormat="1" applyFont="1" applyFill="1" applyBorder="1" applyAlignment="1">
      <alignment horizontal="left" vertical="center" wrapText="1"/>
    </xf>
    <xf numFmtId="0" fontId="5" fillId="0" borderId="13" xfId="25" applyFont="1" applyBorder="1" applyAlignment="1">
      <alignment horizontal="center" vertical="center" shrinkToFit="1"/>
    </xf>
    <xf numFmtId="2" fontId="5" fillId="0" borderId="13" xfId="25" applyNumberFormat="1" applyFont="1" applyBorder="1" applyAlignment="1">
      <alignment horizontal="center" vertical="center"/>
    </xf>
    <xf numFmtId="172" fontId="5" fillId="0" borderId="13" xfId="25" applyNumberFormat="1" applyFont="1" applyBorder="1" applyAlignment="1">
      <alignment horizontal="center" vertical="center" shrinkToFit="1"/>
    </xf>
    <xf numFmtId="172" fontId="3" fillId="12" borderId="10" xfId="25" applyNumberFormat="1" applyFont="1" applyFill="1" applyBorder="1" applyAlignment="1">
      <alignment horizontal="center" vertical="center"/>
    </xf>
    <xf numFmtId="0" fontId="3" fillId="12" borderId="13" xfId="25" applyFont="1" applyFill="1" applyBorder="1" applyAlignment="1">
      <alignment horizontal="center" vertical="center" wrapText="1"/>
    </xf>
    <xf numFmtId="0" fontId="5" fillId="0" borderId="0" xfId="0" applyFont="1" applyAlignment="1">
      <alignment horizontal="center" vertical="center"/>
    </xf>
    <xf numFmtId="0" fontId="3" fillId="12" borderId="13" xfId="25" applyFont="1" applyFill="1" applyBorder="1" applyAlignment="1">
      <alignment horizontal="left" vertical="center" wrapText="1"/>
    </xf>
    <xf numFmtId="1" fontId="6" fillId="0" borderId="62" xfId="25" applyNumberFormat="1" applyFont="1" applyBorder="1" applyAlignment="1">
      <alignment horizontal="center" vertical="center"/>
    </xf>
    <xf numFmtId="0" fontId="6" fillId="0" borderId="13" xfId="25" applyFont="1" applyBorder="1" applyAlignment="1">
      <alignment horizontal="center" vertical="center" wrapText="1"/>
    </xf>
    <xf numFmtId="1" fontId="6" fillId="0" borderId="13" xfId="25" applyNumberFormat="1" applyFont="1" applyBorder="1" applyAlignment="1">
      <alignment horizontal="center" vertical="center" wrapText="1"/>
    </xf>
    <xf numFmtId="0" fontId="6" fillId="0" borderId="13" xfId="25" applyFont="1" applyBorder="1" applyAlignment="1">
      <alignment horizontal="left" vertical="center" wrapText="1"/>
    </xf>
    <xf numFmtId="4" fontId="6" fillId="0" borderId="13" xfId="25" applyNumberFormat="1" applyFont="1" applyBorder="1" applyAlignment="1">
      <alignment horizontal="center" vertical="center" wrapText="1"/>
    </xf>
    <xf numFmtId="172" fontId="6" fillId="0" borderId="13" xfId="25" applyNumberFormat="1" applyFont="1" applyBorder="1" applyAlignment="1">
      <alignment horizontal="center" vertical="center" shrinkToFit="1"/>
    </xf>
    <xf numFmtId="172" fontId="6" fillId="0" borderId="10" xfId="25" applyNumberFormat="1" applyFont="1" applyBorder="1" applyAlignment="1">
      <alignment horizontal="center" vertical="center" shrinkToFit="1"/>
    </xf>
    <xf numFmtId="10" fontId="6" fillId="0" borderId="15" xfId="2" applyNumberFormat="1" applyFont="1" applyFill="1" applyBorder="1" applyAlignment="1">
      <alignment horizontal="center" vertical="center"/>
    </xf>
    <xf numFmtId="0" fontId="3" fillId="12" borderId="62" xfId="25" applyFont="1" applyFill="1" applyBorder="1" applyAlignment="1">
      <alignment horizontal="center" vertical="center"/>
    </xf>
    <xf numFmtId="0" fontId="3" fillId="12" borderId="13" xfId="25" applyFont="1" applyFill="1" applyBorder="1" applyAlignment="1">
      <alignment horizontal="center" vertical="center"/>
    </xf>
    <xf numFmtId="4" fontId="3" fillId="12" borderId="13" xfId="25" applyNumberFormat="1" applyFont="1" applyFill="1" applyBorder="1" applyAlignment="1">
      <alignment horizontal="center" vertical="center"/>
    </xf>
    <xf numFmtId="172" fontId="3" fillId="12" borderId="13" xfId="25" applyNumberFormat="1" applyFont="1" applyFill="1" applyBorder="1" applyAlignment="1">
      <alignment horizontal="center" vertical="center"/>
    </xf>
    <xf numFmtId="4" fontId="3" fillId="12" borderId="13" xfId="25" applyNumberFormat="1" applyFont="1" applyFill="1" applyBorder="1" applyAlignment="1">
      <alignment horizontal="left" vertical="center" wrapText="1"/>
    </xf>
    <xf numFmtId="172" fontId="3" fillId="12" borderId="13" xfId="25" applyNumberFormat="1" applyFont="1" applyFill="1" applyBorder="1" applyAlignment="1">
      <alignment horizontal="left" vertical="center" wrapText="1"/>
    </xf>
    <xf numFmtId="0" fontId="3" fillId="12" borderId="13" xfId="25" applyFont="1" applyFill="1" applyBorder="1" applyAlignment="1">
      <alignment horizontal="left" vertical="center"/>
    </xf>
    <xf numFmtId="4" fontId="3" fillId="12" borderId="13" xfId="25" applyNumberFormat="1" applyFont="1" applyFill="1" applyBorder="1" applyAlignment="1">
      <alignment horizontal="left" vertical="center"/>
    </xf>
    <xf numFmtId="172" fontId="3" fillId="12" borderId="13" xfId="25" applyNumberFormat="1" applyFont="1" applyFill="1" applyBorder="1" applyAlignment="1">
      <alignment horizontal="left" vertical="center"/>
    </xf>
    <xf numFmtId="10" fontId="24" fillId="17" borderId="15" xfId="2" applyNumberFormat="1" applyFont="1" applyFill="1" applyBorder="1" applyAlignment="1">
      <alignment horizontal="center" vertical="center"/>
    </xf>
    <xf numFmtId="0" fontId="5" fillId="0" borderId="0" xfId="25" applyFont="1" applyAlignment="1">
      <alignment horizontal="left" vertical="center"/>
    </xf>
    <xf numFmtId="0" fontId="5" fillId="0" borderId="0" xfId="0" applyFont="1" applyAlignment="1">
      <alignment horizontal="left" vertical="center"/>
    </xf>
    <xf numFmtId="0" fontId="5" fillId="0" borderId="62" xfId="25" applyFont="1" applyBorder="1" applyAlignment="1">
      <alignment horizontal="center" vertical="center"/>
    </xf>
    <xf numFmtId="1" fontId="5" fillId="0" borderId="13" xfId="25" applyNumberFormat="1" applyFont="1" applyBorder="1" applyAlignment="1">
      <alignment horizontal="center" vertical="center" wrapText="1"/>
    </xf>
    <xf numFmtId="1" fontId="6" fillId="10" borderId="62" xfId="25" applyNumberFormat="1" applyFont="1" applyFill="1" applyBorder="1" applyAlignment="1">
      <alignment horizontal="center" vertical="center"/>
    </xf>
    <xf numFmtId="0" fontId="6" fillId="3" borderId="13" xfId="25" applyFont="1" applyFill="1" applyBorder="1" applyAlignment="1">
      <alignment horizontal="center" vertical="center" wrapText="1"/>
    </xf>
    <xf numFmtId="1" fontId="6" fillId="10" borderId="13" xfId="25" applyNumberFormat="1" applyFont="1" applyFill="1" applyBorder="1" applyAlignment="1">
      <alignment horizontal="center" vertical="center" wrapText="1"/>
    </xf>
    <xf numFmtId="0" fontId="6" fillId="10" borderId="13" xfId="25" applyFont="1" applyFill="1" applyBorder="1" applyAlignment="1">
      <alignment horizontal="left" vertical="center" wrapText="1"/>
    </xf>
    <xf numFmtId="0" fontId="6" fillId="10" borderId="13" xfId="25" applyFont="1" applyFill="1" applyBorder="1" applyAlignment="1">
      <alignment horizontal="center" vertical="center" wrapText="1"/>
    </xf>
    <xf numFmtId="4" fontId="6" fillId="10" borderId="13" xfId="25" applyNumberFormat="1" applyFont="1" applyFill="1" applyBorder="1" applyAlignment="1">
      <alignment horizontal="center" vertical="center" wrapText="1"/>
    </xf>
    <xf numFmtId="172" fontId="6" fillId="3" borderId="13" xfId="25" applyNumberFormat="1" applyFont="1" applyFill="1" applyBorder="1" applyAlignment="1">
      <alignment horizontal="center" vertical="center" shrinkToFit="1"/>
    </xf>
    <xf numFmtId="172" fontId="6" fillId="3" borderId="10" xfId="25" applyNumberFormat="1" applyFont="1" applyFill="1" applyBorder="1" applyAlignment="1">
      <alignment horizontal="center" vertical="center" shrinkToFit="1"/>
    </xf>
    <xf numFmtId="10" fontId="6" fillId="3" borderId="15" xfId="2" applyNumberFormat="1" applyFont="1" applyFill="1" applyBorder="1" applyAlignment="1">
      <alignment horizontal="center" vertical="center"/>
    </xf>
    <xf numFmtId="0" fontId="5" fillId="3" borderId="13" xfId="25" applyFont="1" applyFill="1" applyBorder="1" applyAlignment="1">
      <alignment horizontal="left" vertical="center" wrapText="1"/>
    </xf>
    <xf numFmtId="171" fontId="5" fillId="17" borderId="15" xfId="2" applyNumberFormat="1" applyFont="1" applyFill="1" applyBorder="1" applyAlignment="1">
      <alignment horizontal="center" vertical="center"/>
    </xf>
    <xf numFmtId="0" fontId="3" fillId="3" borderId="0" xfId="25" applyFont="1" applyFill="1" applyAlignment="1">
      <alignment horizontal="center" vertical="center"/>
    </xf>
    <xf numFmtId="0" fontId="3" fillId="12" borderId="62" xfId="25" applyFont="1" applyFill="1" applyBorder="1" applyAlignment="1">
      <alignment horizontal="center" vertical="center" wrapText="1"/>
    </xf>
    <xf numFmtId="0" fontId="5" fillId="12" borderId="13" xfId="25" applyFont="1" applyFill="1" applyBorder="1" applyAlignment="1">
      <alignment horizontal="center" vertical="center" wrapText="1"/>
    </xf>
    <xf numFmtId="0" fontId="5" fillId="0" borderId="0" xfId="25" applyFont="1" applyAlignment="1">
      <alignment horizontal="left" vertical="center" wrapText="1"/>
    </xf>
    <xf numFmtId="4" fontId="5" fillId="0" borderId="0" xfId="25" applyNumberFormat="1" applyFont="1" applyAlignment="1">
      <alignment horizontal="center" vertical="center"/>
    </xf>
    <xf numFmtId="171" fontId="5" fillId="0" borderId="0" xfId="2" applyNumberFormat="1" applyFont="1" applyAlignment="1">
      <alignment horizontal="center" vertical="center"/>
    </xf>
    <xf numFmtId="0" fontId="3" fillId="0" borderId="0" xfId="25" applyFont="1" applyAlignment="1">
      <alignment horizontal="center" vertical="center"/>
    </xf>
    <xf numFmtId="172" fontId="3" fillId="0" borderId="0" xfId="25" applyNumberFormat="1" applyFont="1" applyAlignment="1">
      <alignment horizontal="center" vertical="center"/>
    </xf>
    <xf numFmtId="10" fontId="3" fillId="0" borderId="0" xfId="25" applyNumberFormat="1" applyFont="1" applyAlignment="1">
      <alignment horizontal="center" vertical="center"/>
    </xf>
    <xf numFmtId="0" fontId="5" fillId="0" borderId="0" xfId="25" applyFont="1" applyAlignment="1">
      <alignment horizontal="center" vertical="center" wrapText="1"/>
    </xf>
    <xf numFmtId="171" fontId="3" fillId="0" borderId="0" xfId="2" applyNumberFormat="1" applyFont="1" applyAlignment="1">
      <alignment horizontal="center" vertical="center"/>
    </xf>
    <xf numFmtId="4" fontId="3" fillId="0" borderId="0" xfId="25" applyNumberFormat="1" applyFont="1" applyAlignment="1">
      <alignment horizontal="center" vertical="center"/>
    </xf>
    <xf numFmtId="175" fontId="3" fillId="0" borderId="0" xfId="25" applyNumberFormat="1" applyFont="1" applyAlignment="1">
      <alignment horizontal="center" vertical="center"/>
    </xf>
    <xf numFmtId="176" fontId="3" fillId="0" borderId="0" xfId="25" applyNumberFormat="1" applyFont="1" applyAlignment="1">
      <alignment horizontal="center" vertical="center"/>
    </xf>
    <xf numFmtId="175" fontId="5" fillId="0" borderId="0" xfId="25" applyNumberFormat="1" applyFont="1" applyAlignment="1">
      <alignment horizontal="center" vertical="center"/>
    </xf>
    <xf numFmtId="10" fontId="5" fillId="0" borderId="0" xfId="0" applyNumberFormat="1" applyFont="1" applyAlignment="1">
      <alignment horizontal="center" vertical="center"/>
    </xf>
    <xf numFmtId="0" fontId="8" fillId="4" borderId="0" xfId="64" applyFont="1" applyFill="1" applyAlignment="1">
      <alignment horizontal="left" vertical="top" wrapText="1"/>
    </xf>
    <xf numFmtId="0" fontId="5" fillId="3" borderId="0" xfId="25" applyFont="1" applyFill="1" applyAlignment="1">
      <alignment horizontal="center" vertical="center"/>
    </xf>
    <xf numFmtId="4" fontId="51" fillId="18" borderId="19" xfId="0" applyNumberFormat="1" applyFont="1" applyFill="1" applyBorder="1" applyAlignment="1">
      <alignment horizontal="right" vertical="top" wrapText="1"/>
    </xf>
    <xf numFmtId="172" fontId="5" fillId="3" borderId="0" xfId="25" applyNumberFormat="1" applyFont="1" applyFill="1" applyAlignment="1">
      <alignment horizontal="center" vertical="center"/>
    </xf>
    <xf numFmtId="0" fontId="5" fillId="3" borderId="0" xfId="25" applyFont="1" applyFill="1" applyAlignment="1">
      <alignment horizontal="left" vertical="center"/>
    </xf>
    <xf numFmtId="4" fontId="51" fillId="19" borderId="19" xfId="0" applyNumberFormat="1" applyFont="1" applyFill="1" applyBorder="1" applyAlignment="1">
      <alignment horizontal="right" vertical="top" wrapText="1"/>
    </xf>
    <xf numFmtId="172" fontId="13" fillId="0" borderId="0" xfId="0" applyNumberFormat="1" applyFont="1" applyAlignment="1">
      <alignment horizontal="center" vertical="center"/>
    </xf>
    <xf numFmtId="172" fontId="5" fillId="0" borderId="0" xfId="0" applyNumberFormat="1" applyFont="1" applyAlignment="1">
      <alignment horizontal="center" vertical="center"/>
    </xf>
    <xf numFmtId="172" fontId="19" fillId="0" borderId="0" xfId="0" applyNumberFormat="1" applyFont="1" applyAlignment="1">
      <alignment horizontal="center" vertical="center"/>
    </xf>
    <xf numFmtId="0" fontId="52" fillId="0" borderId="0" xfId="174"/>
    <xf numFmtId="0" fontId="54" fillId="4" borderId="0" xfId="174" applyFont="1" applyFill="1" applyAlignment="1">
      <alignment horizontal="right" vertical="top" wrapText="1"/>
    </xf>
    <xf numFmtId="0" fontId="51" fillId="9" borderId="20" xfId="174" applyFont="1" applyFill="1" applyBorder="1" applyAlignment="1">
      <alignment horizontal="left" vertical="top" wrapText="1"/>
    </xf>
    <xf numFmtId="4" fontId="53" fillId="5" borderId="19" xfId="174" applyNumberFormat="1" applyFont="1" applyFill="1" applyBorder="1" applyAlignment="1">
      <alignment horizontal="right" vertical="top" wrapText="1"/>
    </xf>
    <xf numFmtId="168" fontId="53" fillId="5" borderId="19" xfId="174" applyNumberFormat="1" applyFont="1" applyFill="1" applyBorder="1" applyAlignment="1">
      <alignment horizontal="right" vertical="top" wrapText="1"/>
    </xf>
    <xf numFmtId="0" fontId="53" fillId="5" borderId="19" xfId="174" applyFont="1" applyFill="1" applyBorder="1" applyAlignment="1">
      <alignment horizontal="center" vertical="top" wrapText="1"/>
    </xf>
    <xf numFmtId="0" fontId="53" fillId="5" borderId="19" xfId="174" applyFont="1" applyFill="1" applyBorder="1" applyAlignment="1">
      <alignment horizontal="left" vertical="top" wrapText="1"/>
    </xf>
    <xf numFmtId="0" fontId="53" fillId="5" borderId="19" xfId="174" applyFont="1" applyFill="1" applyBorder="1" applyAlignment="1">
      <alignment horizontal="right" vertical="top" wrapText="1"/>
    </xf>
    <xf numFmtId="4" fontId="51" fillId="9" borderId="19" xfId="174" applyNumberFormat="1" applyFont="1" applyFill="1" applyBorder="1" applyAlignment="1">
      <alignment horizontal="right" vertical="top" wrapText="1"/>
    </xf>
    <xf numFmtId="168" fontId="51" fillId="9" borderId="19" xfId="174" applyNumberFormat="1" applyFont="1" applyFill="1" applyBorder="1" applyAlignment="1">
      <alignment horizontal="right" vertical="top" wrapText="1"/>
    </xf>
    <xf numFmtId="0" fontId="51" fillId="9" borderId="19" xfId="174" applyFont="1" applyFill="1" applyBorder="1" applyAlignment="1">
      <alignment horizontal="center" vertical="top" wrapText="1"/>
    </xf>
    <xf numFmtId="0" fontId="51" fillId="9" borderId="19" xfId="174" applyFont="1" applyFill="1" applyBorder="1" applyAlignment="1">
      <alignment horizontal="left" vertical="top" wrapText="1"/>
    </xf>
    <xf numFmtId="0" fontId="51" fillId="9" borderId="19" xfId="174" applyFont="1" applyFill="1" applyBorder="1" applyAlignment="1">
      <alignment horizontal="right" vertical="top" wrapText="1"/>
    </xf>
    <xf numFmtId="0" fontId="55" fillId="4" borderId="19" xfId="174" applyFont="1" applyFill="1" applyBorder="1" applyAlignment="1">
      <alignment horizontal="right" vertical="top" wrapText="1"/>
    </xf>
    <xf numFmtId="0" fontId="55" fillId="4" borderId="19" xfId="174" applyFont="1" applyFill="1" applyBorder="1" applyAlignment="1">
      <alignment horizontal="center" vertical="top" wrapText="1"/>
    </xf>
    <xf numFmtId="0" fontId="55" fillId="4" borderId="19" xfId="174" applyFont="1" applyFill="1" applyBorder="1" applyAlignment="1">
      <alignment horizontal="left" vertical="top" wrapText="1"/>
    </xf>
    <xf numFmtId="169" fontId="53" fillId="5" borderId="19" xfId="174" applyNumberFormat="1" applyFont="1" applyFill="1" applyBorder="1" applyAlignment="1">
      <alignment horizontal="right" vertical="top" wrapText="1"/>
    </xf>
    <xf numFmtId="4" fontId="51" fillId="7" borderId="19" xfId="174" applyNumberFormat="1" applyFont="1" applyFill="1" applyBorder="1" applyAlignment="1">
      <alignment horizontal="right" vertical="top" wrapText="1"/>
    </xf>
    <xf numFmtId="168" fontId="51" fillId="7" borderId="19" xfId="174" applyNumberFormat="1" applyFont="1" applyFill="1" applyBorder="1" applyAlignment="1">
      <alignment horizontal="right" vertical="top" wrapText="1"/>
    </xf>
    <xf numFmtId="0" fontId="51" fillId="7" borderId="19" xfId="174" applyFont="1" applyFill="1" applyBorder="1" applyAlignment="1">
      <alignment horizontal="center" vertical="top" wrapText="1"/>
    </xf>
    <xf numFmtId="0" fontId="51" fillId="7" borderId="19" xfId="174" applyFont="1" applyFill="1" applyBorder="1" applyAlignment="1">
      <alignment horizontal="left" vertical="top" wrapText="1"/>
    </xf>
    <xf numFmtId="0" fontId="51" fillId="7" borderId="19" xfId="174" applyFont="1" applyFill="1" applyBorder="1" applyAlignment="1">
      <alignment horizontal="right" vertical="top" wrapText="1"/>
    </xf>
    <xf numFmtId="169" fontId="53" fillId="6" borderId="19" xfId="174" applyNumberFormat="1" applyFont="1" applyFill="1" applyBorder="1" applyAlignment="1">
      <alignment horizontal="right" vertical="top" wrapText="1"/>
    </xf>
    <xf numFmtId="0" fontId="53" fillId="6" borderId="19" xfId="174" applyFont="1" applyFill="1" applyBorder="1" applyAlignment="1">
      <alignment horizontal="center" vertical="top" wrapText="1"/>
    </xf>
    <xf numFmtId="168" fontId="53" fillId="6" borderId="19" xfId="174" applyNumberFormat="1" applyFont="1" applyFill="1" applyBorder="1" applyAlignment="1">
      <alignment horizontal="right" vertical="top" wrapText="1"/>
    </xf>
    <xf numFmtId="0" fontId="53" fillId="6" borderId="19" xfId="174" applyFont="1" applyFill="1" applyBorder="1" applyAlignment="1">
      <alignment horizontal="left" vertical="top" wrapText="1"/>
    </xf>
    <xf numFmtId="0" fontId="53" fillId="6" borderId="19" xfId="174" applyFont="1" applyFill="1" applyBorder="1" applyAlignment="1">
      <alignment horizontal="right" vertical="top" wrapText="1"/>
    </xf>
    <xf numFmtId="4" fontId="56" fillId="8" borderId="19" xfId="174" applyNumberFormat="1" applyFont="1" applyFill="1" applyBorder="1" applyAlignment="1">
      <alignment horizontal="right" vertical="top" wrapText="1"/>
    </xf>
    <xf numFmtId="0" fontId="56" fillId="8" borderId="19" xfId="174" applyFont="1" applyFill="1" applyBorder="1" applyAlignment="1">
      <alignment horizontal="left" vertical="top" wrapText="1"/>
    </xf>
    <xf numFmtId="0" fontId="56" fillId="8" borderId="19" xfId="174" applyFont="1" applyFill="1" applyBorder="1" applyAlignment="1">
      <alignment horizontal="right" vertical="top" wrapText="1"/>
    </xf>
    <xf numFmtId="4" fontId="53" fillId="6" borderId="19" xfId="174" applyNumberFormat="1" applyFont="1" applyFill="1" applyBorder="1" applyAlignment="1">
      <alignment horizontal="right" vertical="top" wrapText="1"/>
    </xf>
    <xf numFmtId="0" fontId="54" fillId="4" borderId="0" xfId="174" applyFont="1" applyFill="1" applyAlignment="1">
      <alignment horizontal="left" vertical="top" wrapText="1"/>
    </xf>
    <xf numFmtId="0" fontId="55" fillId="4" borderId="0" xfId="174" applyFont="1" applyFill="1" applyAlignment="1">
      <alignment horizontal="left" vertical="top" wrapText="1"/>
    </xf>
    <xf numFmtId="0" fontId="9" fillId="4" borderId="0" xfId="64" applyFont="1" applyFill="1" applyAlignment="1">
      <alignment horizontal="left" vertical="top" wrapText="1"/>
    </xf>
    <xf numFmtId="0" fontId="55" fillId="4" borderId="19" xfId="174" applyFont="1" applyFill="1" applyBorder="1" applyAlignment="1">
      <alignment horizontal="left" vertical="top" wrapText="1"/>
    </xf>
    <xf numFmtId="0" fontId="52" fillId="0" borderId="0" xfId="174"/>
    <xf numFmtId="0" fontId="56" fillId="8" borderId="124" xfId="174" applyFont="1" applyFill="1" applyBorder="1" applyAlignment="1">
      <alignment horizontal="left" vertical="top" wrapText="1"/>
    </xf>
    <xf numFmtId="0" fontId="56" fillId="8" borderId="124" xfId="174" applyFont="1" applyFill="1" applyBorder="1" applyAlignment="1">
      <alignment horizontal="right" vertical="top" wrapText="1"/>
    </xf>
    <xf numFmtId="4" fontId="56" fillId="8" borderId="124" xfId="174" applyNumberFormat="1" applyFont="1" applyFill="1" applyBorder="1" applyAlignment="1">
      <alignment horizontal="right" vertical="top" wrapText="1"/>
    </xf>
    <xf numFmtId="0" fontId="55" fillId="4" borderId="125" xfId="174" applyFont="1" applyFill="1" applyBorder="1" applyAlignment="1">
      <alignment horizontal="left" vertical="top" wrapText="1"/>
    </xf>
    <xf numFmtId="0" fontId="55" fillId="4" borderId="125" xfId="174" applyFont="1" applyFill="1" applyBorder="1" applyAlignment="1">
      <alignment horizontal="right" vertical="top" wrapText="1"/>
    </xf>
    <xf numFmtId="0" fontId="55" fillId="4" borderId="125" xfId="174" applyFont="1" applyFill="1" applyBorder="1" applyAlignment="1">
      <alignment horizontal="center" vertical="top" wrapText="1"/>
    </xf>
    <xf numFmtId="0" fontId="53" fillId="6" borderId="124" xfId="174" applyFont="1" applyFill="1" applyBorder="1" applyAlignment="1">
      <alignment horizontal="left" vertical="top" wrapText="1"/>
    </xf>
    <xf numFmtId="0" fontId="53" fillId="6" borderId="124" xfId="174" applyFont="1" applyFill="1" applyBorder="1" applyAlignment="1">
      <alignment horizontal="right" vertical="top" wrapText="1"/>
    </xf>
    <xf numFmtId="0" fontId="53" fillId="6" borderId="124" xfId="174" applyFont="1" applyFill="1" applyBorder="1" applyAlignment="1">
      <alignment horizontal="center" vertical="top" wrapText="1"/>
    </xf>
    <xf numFmtId="168" fontId="53" fillId="6" borderId="124" xfId="174" applyNumberFormat="1" applyFont="1" applyFill="1" applyBorder="1" applyAlignment="1">
      <alignment horizontal="right" vertical="top" wrapText="1"/>
    </xf>
    <xf numFmtId="4" fontId="53" fillId="6" borderId="124" xfId="174" applyNumberFormat="1" applyFont="1" applyFill="1" applyBorder="1" applyAlignment="1">
      <alignment horizontal="right" vertical="top" wrapText="1"/>
    </xf>
    <xf numFmtId="0" fontId="55" fillId="4" borderId="19" xfId="0" applyFont="1" applyFill="1" applyBorder="1" applyAlignment="1">
      <alignment horizontal="left" vertical="top" wrapText="1"/>
    </xf>
    <xf numFmtId="0" fontId="55" fillId="4" borderId="19" xfId="0" applyFont="1" applyFill="1" applyBorder="1" applyAlignment="1">
      <alignment horizontal="right" vertical="top" wrapText="1"/>
    </xf>
    <xf numFmtId="0" fontId="55" fillId="4" borderId="19" xfId="0" applyFont="1" applyFill="1" applyBorder="1" applyAlignment="1">
      <alignment horizontal="center" vertical="top" wrapText="1"/>
    </xf>
    <xf numFmtId="0" fontId="51" fillId="9" borderId="19" xfId="0" applyFont="1" applyFill="1" applyBorder="1" applyAlignment="1">
      <alignment horizontal="left" vertical="top" wrapText="1"/>
    </xf>
    <xf numFmtId="0" fontId="51" fillId="9" borderId="19" xfId="0" applyFont="1" applyFill="1" applyBorder="1" applyAlignment="1">
      <alignment horizontal="right" vertical="top" wrapText="1"/>
    </xf>
    <xf numFmtId="0" fontId="51" fillId="9" borderId="19" xfId="0" applyFont="1" applyFill="1" applyBorder="1" applyAlignment="1">
      <alignment horizontal="center" vertical="top" wrapText="1"/>
    </xf>
    <xf numFmtId="168" fontId="51" fillId="9" borderId="19" xfId="0" applyNumberFormat="1" applyFont="1" applyFill="1" applyBorder="1" applyAlignment="1">
      <alignment horizontal="right" vertical="top" wrapText="1"/>
    </xf>
    <xf numFmtId="4" fontId="51" fillId="9" borderId="19" xfId="0" applyNumberFormat="1" applyFont="1" applyFill="1" applyBorder="1" applyAlignment="1">
      <alignment horizontal="right" vertical="top" wrapText="1"/>
    </xf>
    <xf numFmtId="0" fontId="53" fillId="6" borderId="19" xfId="0" applyFont="1" applyFill="1" applyBorder="1" applyAlignment="1">
      <alignment horizontal="left" vertical="top" wrapText="1"/>
    </xf>
    <xf numFmtId="0" fontId="53" fillId="6" borderId="19" xfId="0" applyFont="1" applyFill="1" applyBorder="1" applyAlignment="1">
      <alignment horizontal="right" vertical="top" wrapText="1"/>
    </xf>
    <xf numFmtId="0" fontId="53" fillId="6" borderId="19" xfId="0" applyFont="1" applyFill="1" applyBorder="1" applyAlignment="1">
      <alignment horizontal="center" vertical="top" wrapText="1"/>
    </xf>
    <xf numFmtId="168" fontId="53" fillId="6" borderId="19" xfId="0" applyNumberFormat="1" applyFont="1" applyFill="1" applyBorder="1" applyAlignment="1">
      <alignment horizontal="right" vertical="top" wrapText="1"/>
    </xf>
    <xf numFmtId="4" fontId="53" fillId="6" borderId="19" xfId="0" applyNumberFormat="1" applyFont="1" applyFill="1" applyBorder="1" applyAlignment="1">
      <alignment horizontal="right" vertical="top" wrapText="1"/>
    </xf>
    <xf numFmtId="0" fontId="58" fillId="4" borderId="0" xfId="64" applyFont="1" applyFill="1" applyAlignment="1">
      <alignment horizontal="left" vertical="top" wrapText="1"/>
    </xf>
    <xf numFmtId="0" fontId="53" fillId="5" borderId="19" xfId="0" applyFont="1" applyFill="1" applyBorder="1" applyAlignment="1">
      <alignment horizontal="right" vertical="top" wrapText="1"/>
    </xf>
    <xf numFmtId="0" fontId="53" fillId="5" borderId="19" xfId="0" applyFont="1" applyFill="1" applyBorder="1" applyAlignment="1">
      <alignment horizontal="left" vertical="top" wrapText="1"/>
    </xf>
    <xf numFmtId="0" fontId="53" fillId="5" borderId="19" xfId="0" applyFont="1" applyFill="1" applyBorder="1" applyAlignment="1">
      <alignment horizontal="center" vertical="top" wrapText="1"/>
    </xf>
    <xf numFmtId="4" fontId="53" fillId="5" borderId="19" xfId="0" applyNumberFormat="1" applyFont="1" applyFill="1" applyBorder="1" applyAlignment="1">
      <alignment horizontal="right" vertical="top" wrapText="1"/>
    </xf>
    <xf numFmtId="0" fontId="51" fillId="7" borderId="19" xfId="0" applyFont="1" applyFill="1" applyBorder="1" applyAlignment="1">
      <alignment horizontal="right" vertical="top" wrapText="1"/>
    </xf>
    <xf numFmtId="0" fontId="51" fillId="7" borderId="19" xfId="0" applyFont="1" applyFill="1" applyBorder="1" applyAlignment="1">
      <alignment horizontal="left" vertical="top" wrapText="1"/>
    </xf>
    <xf numFmtId="0" fontId="51" fillId="7" borderId="19" xfId="0" applyFont="1" applyFill="1" applyBorder="1" applyAlignment="1">
      <alignment horizontal="center" vertical="top" wrapText="1"/>
    </xf>
    <xf numFmtId="4" fontId="51" fillId="7" borderId="19" xfId="0" applyNumberFormat="1" applyFont="1" applyFill="1" applyBorder="1" applyAlignment="1">
      <alignment horizontal="right" vertical="top" wrapText="1"/>
    </xf>
    <xf numFmtId="44" fontId="53" fillId="5" borderId="19" xfId="1" applyFont="1" applyFill="1" applyBorder="1" applyAlignment="1">
      <alignment horizontal="right" vertical="top" wrapText="1"/>
    </xf>
    <xf numFmtId="44" fontId="53" fillId="6" borderId="19" xfId="1" applyFont="1" applyFill="1" applyBorder="1" applyAlignment="1">
      <alignment horizontal="right" vertical="top" wrapText="1"/>
    </xf>
    <xf numFmtId="44" fontId="51" fillId="7" borderId="19" xfId="1" applyFont="1" applyFill="1" applyBorder="1" applyAlignment="1">
      <alignment horizontal="right" vertical="top" wrapText="1"/>
    </xf>
    <xf numFmtId="0" fontId="23" fillId="12" borderId="50" xfId="25" applyFont="1" applyFill="1" applyBorder="1" applyAlignment="1">
      <alignment horizontal="center" vertical="center" wrapText="1"/>
    </xf>
    <xf numFmtId="0" fontId="23" fillId="12" borderId="51" xfId="25" applyFont="1" applyFill="1" applyBorder="1" applyAlignment="1">
      <alignment horizontal="center" vertical="center" wrapText="1"/>
    </xf>
    <xf numFmtId="0" fontId="23" fillId="12" borderId="52" xfId="25" applyFont="1" applyFill="1" applyBorder="1" applyAlignment="1">
      <alignment horizontal="center" vertical="center" wrapText="1"/>
    </xf>
    <xf numFmtId="0" fontId="23" fillId="12" borderId="54" xfId="25" applyFont="1" applyFill="1" applyBorder="1" applyAlignment="1">
      <alignment horizontal="center" vertical="center" wrapText="1"/>
    </xf>
    <xf numFmtId="0" fontId="23" fillId="12" borderId="55" xfId="25" applyFont="1" applyFill="1" applyBorder="1" applyAlignment="1">
      <alignment horizontal="center" vertical="center" wrapText="1"/>
    </xf>
    <xf numFmtId="0" fontId="23" fillId="12" borderId="56" xfId="25" applyFont="1" applyFill="1" applyBorder="1" applyAlignment="1">
      <alignment horizontal="center" vertical="center" wrapText="1"/>
    </xf>
    <xf numFmtId="0" fontId="5" fillId="0" borderId="0" xfId="25" applyFont="1" applyAlignment="1">
      <alignment horizontal="center" vertical="center"/>
    </xf>
    <xf numFmtId="0" fontId="3" fillId="0" borderId="0" xfId="25" applyFont="1" applyAlignment="1">
      <alignment horizontal="center" vertical="center"/>
    </xf>
    <xf numFmtId="0" fontId="21" fillId="12" borderId="50" xfId="25" applyFont="1" applyFill="1" applyBorder="1" applyAlignment="1">
      <alignment horizontal="center" vertical="center" wrapText="1"/>
    </xf>
    <xf numFmtId="0" fontId="21" fillId="12" borderId="51" xfId="25" applyFont="1" applyFill="1" applyBorder="1" applyAlignment="1">
      <alignment horizontal="center" vertical="center" wrapText="1"/>
    </xf>
    <xf numFmtId="0" fontId="21" fillId="12" borderId="52" xfId="25" applyFont="1" applyFill="1" applyBorder="1" applyAlignment="1">
      <alignment horizontal="center" vertical="center" wrapText="1"/>
    </xf>
    <xf numFmtId="0" fontId="21" fillId="12" borderId="69" xfId="25" applyFont="1" applyFill="1" applyBorder="1" applyAlignment="1">
      <alignment horizontal="center" vertical="center" wrapText="1"/>
    </xf>
    <xf numFmtId="0" fontId="21" fillId="12" borderId="0" xfId="25" applyFont="1" applyFill="1" applyAlignment="1">
      <alignment horizontal="center" vertical="center" wrapText="1"/>
    </xf>
    <xf numFmtId="0" fontId="21" fillId="12" borderId="118" xfId="25" applyFont="1" applyFill="1" applyBorder="1" applyAlignment="1">
      <alignment horizontal="center" vertical="center" wrapText="1"/>
    </xf>
    <xf numFmtId="0" fontId="57" fillId="12" borderId="50" xfId="25" applyFont="1" applyFill="1" applyBorder="1" applyAlignment="1">
      <alignment horizontal="center" vertical="center" wrapText="1"/>
    </xf>
    <xf numFmtId="0" fontId="3" fillId="12" borderId="52" xfId="25" applyFont="1" applyFill="1" applyBorder="1" applyAlignment="1">
      <alignment horizontal="center" vertical="center" wrapText="1"/>
    </xf>
    <xf numFmtId="0" fontId="3" fillId="12" borderId="54" xfId="25" applyFont="1" applyFill="1" applyBorder="1" applyAlignment="1">
      <alignment horizontal="center" vertical="center" wrapText="1"/>
    </xf>
    <xf numFmtId="0" fontId="3" fillId="12" borderId="56" xfId="25" applyFont="1" applyFill="1" applyBorder="1" applyAlignment="1">
      <alignment horizontal="center" vertical="center" wrapText="1"/>
    </xf>
    <xf numFmtId="174" fontId="3" fillId="14" borderId="7" xfId="25" applyNumberFormat="1" applyFont="1" applyFill="1" applyBorder="1" applyAlignment="1">
      <alignment horizontal="right" vertical="center" wrapText="1"/>
    </xf>
    <xf numFmtId="174" fontId="3" fillId="14" borderId="8" xfId="25" applyNumberFormat="1" applyFont="1" applyFill="1" applyBorder="1" applyAlignment="1">
      <alignment horizontal="right" vertical="center" wrapText="1"/>
    </xf>
    <xf numFmtId="174" fontId="3" fillId="14" borderId="14" xfId="25" applyNumberFormat="1" applyFont="1" applyFill="1" applyBorder="1" applyAlignment="1">
      <alignment horizontal="right" vertical="center" wrapText="1"/>
    </xf>
    <xf numFmtId="172" fontId="3" fillId="14" borderId="13" xfId="25" applyNumberFormat="1" applyFont="1" applyFill="1" applyBorder="1" applyAlignment="1">
      <alignment horizontal="right" vertical="center"/>
    </xf>
    <xf numFmtId="172" fontId="3" fillId="14" borderId="15" xfId="25" applyNumberFormat="1" applyFont="1" applyFill="1" applyBorder="1" applyAlignment="1">
      <alignment horizontal="right" vertical="center"/>
    </xf>
    <xf numFmtId="174" fontId="3" fillId="14" borderId="66" xfId="25" applyNumberFormat="1" applyFont="1" applyFill="1" applyBorder="1" applyAlignment="1">
      <alignment horizontal="right" vertical="center"/>
    </xf>
    <xf numFmtId="174" fontId="3" fillId="14" borderId="67" xfId="25" applyNumberFormat="1" applyFont="1" applyFill="1" applyBorder="1" applyAlignment="1">
      <alignment horizontal="right" vertical="center"/>
    </xf>
    <xf numFmtId="172" fontId="3" fillId="14" borderId="68" xfId="25" applyNumberFormat="1" applyFont="1" applyFill="1" applyBorder="1" applyAlignment="1">
      <alignment horizontal="right" vertical="center"/>
    </xf>
    <xf numFmtId="172" fontId="3" fillId="14" borderId="56" xfId="25" applyNumberFormat="1" applyFont="1" applyFill="1" applyBorder="1" applyAlignment="1">
      <alignment horizontal="right" vertical="center"/>
    </xf>
    <xf numFmtId="1" fontId="5" fillId="10" borderId="7" xfId="25" applyNumberFormat="1" applyFont="1" applyFill="1" applyBorder="1" applyAlignment="1">
      <alignment horizontal="center" vertical="center"/>
    </xf>
    <xf numFmtId="1" fontId="5" fillId="10" borderId="8" xfId="25" applyNumberFormat="1" applyFont="1" applyFill="1" applyBorder="1" applyAlignment="1">
      <alignment horizontal="center" vertical="center"/>
    </xf>
    <xf numFmtId="1" fontId="5" fillId="10" borderId="9" xfId="25" applyNumberFormat="1" applyFont="1" applyFill="1" applyBorder="1" applyAlignment="1">
      <alignment horizontal="center" vertical="center"/>
    </xf>
    <xf numFmtId="1" fontId="3" fillId="12" borderId="10" xfId="25" applyNumberFormat="1" applyFont="1" applyFill="1" applyBorder="1" applyAlignment="1">
      <alignment horizontal="left" vertical="center" wrapText="1"/>
    </xf>
    <xf numFmtId="1" fontId="3" fillId="12" borderId="8" xfId="25" applyNumberFormat="1" applyFont="1" applyFill="1" applyBorder="1" applyAlignment="1">
      <alignment horizontal="left" vertical="center" wrapText="1"/>
    </xf>
    <xf numFmtId="0" fontId="6" fillId="0" borderId="14" xfId="25" applyFont="1" applyBorder="1" applyAlignment="1">
      <alignment horizontal="left" vertical="center"/>
    </xf>
    <xf numFmtId="173" fontId="3" fillId="12" borderId="7" xfId="25" applyNumberFormat="1" applyFont="1" applyFill="1" applyBorder="1" applyAlignment="1">
      <alignment horizontal="right" vertical="center" wrapText="1"/>
    </xf>
    <xf numFmtId="173" fontId="3" fillId="12" borderId="8" xfId="25" applyNumberFormat="1" applyFont="1" applyFill="1" applyBorder="1" applyAlignment="1">
      <alignment horizontal="right" vertical="center" wrapText="1"/>
    </xf>
    <xf numFmtId="173" fontId="3" fillId="12" borderId="14" xfId="25" applyNumberFormat="1" applyFont="1" applyFill="1" applyBorder="1" applyAlignment="1">
      <alignment horizontal="right" vertical="center" wrapText="1"/>
    </xf>
    <xf numFmtId="174" fontId="3" fillId="14" borderId="62" xfId="25" applyNumberFormat="1" applyFont="1" applyFill="1" applyBorder="1" applyAlignment="1">
      <alignment horizontal="right" vertical="center"/>
    </xf>
    <xf numFmtId="174" fontId="3" fillId="14" borderId="13" xfId="25" applyNumberFormat="1" applyFont="1" applyFill="1" applyBorder="1" applyAlignment="1">
      <alignment horizontal="right" vertical="center"/>
    </xf>
    <xf numFmtId="1" fontId="3" fillId="12" borderId="13" xfId="25" applyNumberFormat="1" applyFont="1" applyFill="1" applyBorder="1" applyAlignment="1">
      <alignment horizontal="left" vertical="center" wrapText="1"/>
    </xf>
    <xf numFmtId="0" fontId="6" fillId="0" borderId="13" xfId="25" applyFont="1" applyBorder="1" applyAlignment="1">
      <alignment horizontal="left" vertical="center"/>
    </xf>
    <xf numFmtId="0" fontId="3" fillId="12" borderId="13" xfId="25" applyFont="1" applyFill="1" applyBorder="1" applyAlignment="1">
      <alignment horizontal="left" vertical="center" wrapText="1"/>
    </xf>
    <xf numFmtId="0" fontId="5" fillId="0" borderId="7" xfId="25" applyFont="1" applyBorder="1" applyAlignment="1">
      <alignment horizontal="center" vertical="center"/>
    </xf>
    <xf numFmtId="0" fontId="5" fillId="0" borderId="8" xfId="25" applyFont="1" applyBorder="1" applyAlignment="1">
      <alignment horizontal="center" vertical="center"/>
    </xf>
    <xf numFmtId="0" fontId="5" fillId="0" borderId="9" xfId="25" applyFont="1" applyBorder="1" applyAlignment="1">
      <alignment horizontal="center" vertical="center"/>
    </xf>
    <xf numFmtId="0" fontId="3" fillId="12" borderId="10" xfId="25" applyFont="1" applyFill="1" applyBorder="1" applyAlignment="1">
      <alignment horizontal="left" vertical="center" wrapText="1"/>
    </xf>
    <xf numFmtId="0" fontId="3" fillId="12" borderId="8" xfId="25" applyFont="1" applyFill="1" applyBorder="1" applyAlignment="1">
      <alignment horizontal="left" vertical="center" wrapText="1"/>
    </xf>
    <xf numFmtId="1" fontId="3" fillId="12" borderId="14" xfId="25" applyNumberFormat="1" applyFont="1" applyFill="1" applyBorder="1" applyAlignment="1">
      <alignment horizontal="left" vertical="center" wrapText="1"/>
    </xf>
    <xf numFmtId="173" fontId="3" fillId="10" borderId="7" xfId="25" applyNumberFormat="1" applyFont="1" applyFill="1" applyBorder="1" applyAlignment="1">
      <alignment horizontal="center" vertical="center" wrapText="1"/>
    </xf>
    <xf numFmtId="173" fontId="3" fillId="10" borderId="8" xfId="25" applyNumberFormat="1" applyFont="1" applyFill="1" applyBorder="1" applyAlignment="1">
      <alignment horizontal="center" vertical="center" wrapText="1"/>
    </xf>
    <xf numFmtId="173" fontId="3" fillId="10" borderId="9" xfId="25" applyNumberFormat="1" applyFont="1" applyFill="1" applyBorder="1" applyAlignment="1">
      <alignment horizontal="center" vertical="center" wrapText="1"/>
    </xf>
    <xf numFmtId="0" fontId="9" fillId="4" borderId="0" xfId="64" applyFont="1" applyFill="1" applyAlignment="1">
      <alignment horizontal="left" vertical="top" wrapText="1"/>
    </xf>
    <xf numFmtId="1" fontId="3" fillId="12" borderId="60" xfId="25" applyNumberFormat="1" applyFont="1" applyFill="1" applyBorder="1" applyAlignment="1">
      <alignment horizontal="left" vertical="center" wrapText="1"/>
    </xf>
    <xf numFmtId="1" fontId="3" fillId="12" borderId="11" xfId="25" applyNumberFormat="1" applyFont="1" applyFill="1" applyBorder="1" applyAlignment="1">
      <alignment horizontal="left" vertical="center" wrapText="1"/>
    </xf>
    <xf numFmtId="0" fontId="6" fillId="0" borderId="61" xfId="25" applyFont="1" applyBorder="1" applyAlignment="1">
      <alignment horizontal="left" vertical="center"/>
    </xf>
    <xf numFmtId="0" fontId="21" fillId="12" borderId="50" xfId="25" applyFont="1" applyFill="1" applyBorder="1" applyAlignment="1" applyProtection="1">
      <alignment horizontal="center" vertical="center" wrapText="1"/>
      <protection locked="0"/>
    </xf>
    <xf numFmtId="0" fontId="21" fillId="12" borderId="51" xfId="25" applyFont="1" applyFill="1" applyBorder="1" applyAlignment="1" applyProtection="1">
      <alignment horizontal="center" vertical="center"/>
      <protection locked="0"/>
    </xf>
    <xf numFmtId="0" fontId="21" fillId="12" borderId="52" xfId="25" applyFont="1" applyFill="1" applyBorder="1" applyAlignment="1" applyProtection="1">
      <alignment horizontal="center" vertical="center"/>
      <protection locked="0"/>
    </xf>
    <xf numFmtId="0" fontId="21" fillId="12" borderId="54" xfId="25" applyFont="1" applyFill="1" applyBorder="1" applyAlignment="1" applyProtection="1">
      <alignment horizontal="center" vertical="center"/>
      <protection locked="0"/>
    </xf>
    <xf numFmtId="0" fontId="21" fillId="12" borderId="55" xfId="25" applyFont="1" applyFill="1" applyBorder="1" applyAlignment="1" applyProtection="1">
      <alignment horizontal="center" vertical="center"/>
      <protection locked="0"/>
    </xf>
    <xf numFmtId="0" fontId="21" fillId="12" borderId="56" xfId="25" applyFont="1" applyFill="1" applyBorder="1" applyAlignment="1" applyProtection="1">
      <alignment horizontal="center" vertical="center"/>
      <protection locked="0"/>
    </xf>
    <xf numFmtId="0" fontId="25" fillId="0" borderId="50" xfId="0" applyFont="1" applyBorder="1" applyAlignment="1">
      <alignment horizontal="center" vertical="center"/>
    </xf>
    <xf numFmtId="0" fontId="25" fillId="0" borderId="51" xfId="0" applyFont="1" applyBorder="1" applyAlignment="1">
      <alignment horizontal="center" vertical="center"/>
    </xf>
    <xf numFmtId="0" fontId="25" fillId="0" borderId="52" xfId="0" applyFont="1" applyBorder="1" applyAlignment="1">
      <alignment horizontal="center" vertical="center"/>
    </xf>
    <xf numFmtId="0" fontId="25" fillId="0" borderId="69" xfId="0" applyFont="1" applyBorder="1" applyAlignment="1">
      <alignment horizontal="center" vertical="center"/>
    </xf>
    <xf numFmtId="0" fontId="25" fillId="0" borderId="0" xfId="0" applyFont="1" applyAlignment="1">
      <alignment horizontal="center" vertical="center"/>
    </xf>
    <xf numFmtId="0" fontId="25" fillId="0" borderId="118" xfId="0" applyFont="1" applyBorder="1" applyAlignment="1">
      <alignment horizontal="center" vertical="center"/>
    </xf>
    <xf numFmtId="0" fontId="26" fillId="0" borderId="69" xfId="0" applyFont="1" applyBorder="1" applyAlignment="1">
      <alignment horizontal="center" vertical="center"/>
    </xf>
    <xf numFmtId="0" fontId="27" fillId="0" borderId="54" xfId="0" applyFont="1" applyBorder="1" applyAlignment="1">
      <alignment horizontal="center" vertical="center"/>
    </xf>
    <xf numFmtId="0" fontId="25" fillId="0" borderId="55" xfId="0" applyFont="1" applyBorder="1" applyAlignment="1">
      <alignment horizontal="center" vertical="center"/>
    </xf>
    <xf numFmtId="0" fontId="25" fillId="0" borderId="56" xfId="0" applyFont="1" applyBorder="1" applyAlignment="1">
      <alignment horizontal="center" vertical="center"/>
    </xf>
    <xf numFmtId="0" fontId="14" fillId="0" borderId="72" xfId="0" applyFont="1" applyBorder="1" applyAlignment="1">
      <alignment horizontal="center" vertical="center"/>
    </xf>
    <xf numFmtId="0" fontId="28" fillId="0" borderId="73" xfId="0" applyFont="1" applyBorder="1" applyAlignment="1">
      <alignment horizontal="center" vertical="center"/>
    </xf>
    <xf numFmtId="0" fontId="14" fillId="12" borderId="74" xfId="0" applyFont="1" applyFill="1" applyBorder="1" applyAlignment="1">
      <alignment horizontal="center" vertical="center" wrapText="1"/>
    </xf>
    <xf numFmtId="0" fontId="28" fillId="0" borderId="74" xfId="0" applyFont="1" applyBorder="1" applyAlignment="1">
      <alignment horizontal="center" vertical="center"/>
    </xf>
    <xf numFmtId="0" fontId="14" fillId="0" borderId="72" xfId="0" applyFont="1" applyBorder="1" applyAlignment="1">
      <alignment horizontal="center" vertical="center" wrapText="1"/>
    </xf>
    <xf numFmtId="0" fontId="14" fillId="12" borderId="72" xfId="0" applyFont="1" applyFill="1" applyBorder="1" applyAlignment="1">
      <alignment horizontal="center" vertical="center" wrapText="1"/>
    </xf>
    <xf numFmtId="0" fontId="13" fillId="0" borderId="112" xfId="0" applyFont="1" applyBorder="1" applyAlignment="1">
      <alignment horizontal="center" vertical="center"/>
    </xf>
    <xf numFmtId="0" fontId="13" fillId="0" borderId="113" xfId="0" applyFont="1" applyBorder="1" applyAlignment="1">
      <alignment horizontal="center" vertical="center"/>
    </xf>
    <xf numFmtId="0" fontId="13" fillId="0" borderId="22" xfId="0" applyFont="1" applyBorder="1" applyAlignment="1">
      <alignment horizontal="center" vertical="center"/>
    </xf>
    <xf numFmtId="0" fontId="13" fillId="0" borderId="123" xfId="0" applyFont="1" applyBorder="1" applyAlignment="1">
      <alignment horizontal="center" vertical="center"/>
    </xf>
    <xf numFmtId="49" fontId="16" fillId="0" borderId="70" xfId="0" applyNumberFormat="1" applyFont="1" applyBorder="1" applyAlignment="1">
      <alignment horizontal="center" vertical="center"/>
    </xf>
    <xf numFmtId="49" fontId="16" fillId="0" borderId="75" xfId="0" applyNumberFormat="1" applyFont="1" applyBorder="1" applyAlignment="1">
      <alignment horizontal="center" vertical="center"/>
    </xf>
    <xf numFmtId="0" fontId="16" fillId="0" borderId="71" xfId="0" applyFont="1" applyBorder="1" applyAlignment="1">
      <alignment horizontal="center" vertical="center"/>
    </xf>
    <xf numFmtId="0" fontId="16" fillId="0" borderId="76" xfId="0" applyFont="1" applyBorder="1" applyAlignment="1">
      <alignment horizontal="center" vertical="center"/>
    </xf>
    <xf numFmtId="0" fontId="13" fillId="0" borderId="41" xfId="14" applyFont="1" applyBorder="1" applyAlignment="1">
      <alignment horizontal="center" vertical="center"/>
    </xf>
    <xf numFmtId="0" fontId="15" fillId="0" borderId="45" xfId="14" applyBorder="1" applyAlignment="1">
      <alignment horizontal="center"/>
    </xf>
    <xf numFmtId="0" fontId="11" fillId="0" borderId="21" xfId="14" applyFont="1" applyBorder="1" applyAlignment="1">
      <alignment horizontal="center" vertical="center" wrapText="1"/>
    </xf>
    <xf numFmtId="0" fontId="7" fillId="0" borderId="22" xfId="14" applyFont="1" applyBorder="1" applyAlignment="1"/>
    <xf numFmtId="0" fontId="7" fillId="0" borderId="23" xfId="14" applyFont="1" applyBorder="1" applyAlignment="1"/>
    <xf numFmtId="0" fontId="14" fillId="0" borderId="24" xfId="14" applyFont="1" applyBorder="1" applyAlignment="1">
      <alignment horizontal="center" vertical="center" wrapText="1"/>
    </xf>
    <xf numFmtId="0" fontId="15" fillId="0" borderId="0" xfId="14" applyAlignment="1"/>
    <xf numFmtId="0" fontId="7" fillId="0" borderId="25" xfId="14" applyFont="1" applyBorder="1" applyAlignment="1"/>
    <xf numFmtId="0" fontId="16" fillId="0" borderId="24" xfId="14" applyFont="1" applyBorder="1" applyAlignment="1">
      <alignment horizontal="center" vertical="center" wrapText="1"/>
    </xf>
    <xf numFmtId="0" fontId="16" fillId="0" borderId="0" xfId="14" applyFont="1" applyAlignment="1">
      <alignment horizontal="center" vertical="center" wrapText="1"/>
    </xf>
    <xf numFmtId="0" fontId="16" fillId="0" borderId="25" xfId="14" applyFont="1" applyBorder="1" applyAlignment="1">
      <alignment horizontal="center" vertical="center" wrapText="1"/>
    </xf>
    <xf numFmtId="0" fontId="17" fillId="0" borderId="0" xfId="14" applyFont="1" applyAlignment="1"/>
    <xf numFmtId="0" fontId="10" fillId="0" borderId="25" xfId="14" applyFont="1" applyBorder="1" applyAlignment="1"/>
    <xf numFmtId="0" fontId="13" fillId="10" borderId="32" xfId="14" applyFont="1" applyFill="1" applyBorder="1" applyAlignment="1">
      <alignment horizontal="center" vertical="center"/>
    </xf>
    <xf numFmtId="0" fontId="7" fillId="0" borderId="33" xfId="14" applyFont="1" applyBorder="1" applyAlignment="1"/>
    <xf numFmtId="0" fontId="7" fillId="0" borderId="44" xfId="14" applyFont="1" applyBorder="1" applyAlignment="1"/>
    <xf numFmtId="0" fontId="53" fillId="5" borderId="19" xfId="174" applyFont="1" applyFill="1" applyBorder="1" applyAlignment="1">
      <alignment horizontal="left" vertical="top" wrapText="1"/>
    </xf>
    <xf numFmtId="0" fontId="56" fillId="8" borderId="19" xfId="174" applyFont="1" applyFill="1" applyBorder="1" applyAlignment="1">
      <alignment horizontal="left" vertical="top" wrapText="1"/>
    </xf>
    <xf numFmtId="0" fontId="55" fillId="4" borderId="19" xfId="174" applyFont="1" applyFill="1" applyBorder="1" applyAlignment="1">
      <alignment horizontal="left" vertical="top" wrapText="1"/>
    </xf>
    <xf numFmtId="0" fontId="51" fillId="9" borderId="19" xfId="174" applyFont="1" applyFill="1" applyBorder="1" applyAlignment="1">
      <alignment horizontal="left" vertical="top" wrapText="1"/>
    </xf>
    <xf numFmtId="0" fontId="55" fillId="4" borderId="0" xfId="174" applyFont="1" applyFill="1" applyAlignment="1">
      <alignment horizontal="left" vertical="top" wrapText="1"/>
    </xf>
    <xf numFmtId="0" fontId="54" fillId="4" borderId="0" xfId="174" applyFont="1" applyFill="1" applyAlignment="1">
      <alignment horizontal="left" vertical="top" wrapText="1"/>
    </xf>
    <xf numFmtId="0" fontId="55" fillId="4" borderId="0" xfId="174" applyFont="1" applyFill="1" applyAlignment="1">
      <alignment horizontal="center" wrapText="1"/>
    </xf>
    <xf numFmtId="0" fontId="52" fillId="0" borderId="0" xfId="174"/>
    <xf numFmtId="0" fontId="53" fillId="6" borderId="19" xfId="174" applyFont="1" applyFill="1" applyBorder="1" applyAlignment="1">
      <alignment horizontal="left" vertical="top" wrapText="1"/>
    </xf>
    <xf numFmtId="0" fontId="54" fillId="4" borderId="0" xfId="174" applyFont="1" applyFill="1" applyAlignment="1">
      <alignment horizontal="right" vertical="top" wrapText="1"/>
    </xf>
    <xf numFmtId="169" fontId="53" fillId="6" borderId="19" xfId="174" applyNumberFormat="1" applyFont="1" applyFill="1" applyBorder="1" applyAlignment="1">
      <alignment horizontal="right" vertical="top" wrapText="1"/>
    </xf>
    <xf numFmtId="169" fontId="53" fillId="5" borderId="19" xfId="174" applyNumberFormat="1" applyFont="1" applyFill="1" applyBorder="1" applyAlignment="1">
      <alignment horizontal="right" vertical="top" wrapText="1"/>
    </xf>
    <xf numFmtId="0" fontId="56" fillId="8" borderId="124" xfId="174" applyFont="1" applyFill="1" applyBorder="1" applyAlignment="1">
      <alignment horizontal="left" vertical="top" wrapText="1"/>
    </xf>
    <xf numFmtId="0" fontId="55" fillId="4" borderId="125" xfId="174" applyFont="1" applyFill="1" applyBorder="1" applyAlignment="1">
      <alignment horizontal="left" vertical="top" wrapText="1"/>
    </xf>
    <xf numFmtId="0" fontId="53" fillId="6" borderId="124" xfId="174" applyFont="1" applyFill="1" applyBorder="1" applyAlignment="1">
      <alignment horizontal="left" vertical="top" wrapText="1"/>
    </xf>
    <xf numFmtId="0" fontId="55" fillId="4" borderId="19" xfId="0" applyFont="1" applyFill="1" applyBorder="1" applyAlignment="1">
      <alignment horizontal="left" vertical="top" wrapText="1"/>
    </xf>
    <xf numFmtId="0" fontId="51" fillId="9" borderId="19" xfId="0" applyFont="1" applyFill="1" applyBorder="1" applyAlignment="1">
      <alignment horizontal="left" vertical="top" wrapText="1"/>
    </xf>
    <xf numFmtId="0" fontId="53" fillId="6" borderId="19" xfId="0" applyFont="1" applyFill="1" applyBorder="1" applyAlignment="1">
      <alignment horizontal="left" vertical="top" wrapText="1"/>
    </xf>
    <xf numFmtId="0" fontId="55" fillId="4" borderId="19" xfId="174" applyFont="1" applyFill="1" applyBorder="1" applyAlignment="1">
      <alignment horizontal="right" vertical="top" wrapText="1"/>
    </xf>
    <xf numFmtId="0" fontId="55" fillId="4" borderId="19" xfId="174" applyFont="1" applyFill="1" applyBorder="1" applyAlignment="1">
      <alignment horizontal="center" vertical="top" wrapText="1"/>
    </xf>
    <xf numFmtId="0" fontId="51" fillId="7" borderId="19" xfId="174" applyFont="1" applyFill="1" applyBorder="1" applyAlignment="1">
      <alignment horizontal="left" vertical="top" wrapText="1"/>
    </xf>
    <xf numFmtId="0" fontId="7" fillId="0" borderId="0" xfId="64" applyAlignment="1"/>
    <xf numFmtId="0" fontId="8" fillId="4" borderId="19" xfId="64" applyFont="1" applyFill="1" applyBorder="1" applyAlignment="1">
      <alignment horizontal="right" vertical="top" wrapText="1"/>
    </xf>
    <xf numFmtId="0" fontId="8" fillId="4" borderId="0" xfId="64" applyFont="1" applyFill="1" applyAlignment="1">
      <alignment horizontal="left" vertical="top" wrapText="1"/>
    </xf>
    <xf numFmtId="0" fontId="58" fillId="4" borderId="11" xfId="64" applyFont="1" applyFill="1" applyBorder="1" applyAlignment="1">
      <alignment horizontal="left" vertical="top" wrapText="1"/>
    </xf>
    <xf numFmtId="0" fontId="9" fillId="4" borderId="11" xfId="64" applyFont="1" applyFill="1" applyBorder="1" applyAlignment="1">
      <alignment horizontal="left" vertical="top" wrapText="1"/>
    </xf>
    <xf numFmtId="0" fontId="8" fillId="4" borderId="10" xfId="64" applyFont="1" applyFill="1" applyBorder="1" applyAlignment="1">
      <alignment horizontal="center" wrapText="1"/>
    </xf>
    <xf numFmtId="0" fontId="7" fillId="0" borderId="8" xfId="64" applyBorder="1" applyAlignment="1"/>
    <xf numFmtId="0" fontId="7" fillId="0" borderId="14" xfId="64" applyBorder="1" applyAlignment="1"/>
    <xf numFmtId="0" fontId="8" fillId="4" borderId="19" xfId="64" applyFont="1" applyFill="1" applyBorder="1" applyAlignment="1">
      <alignment horizontal="left" vertical="top" wrapText="1"/>
    </xf>
    <xf numFmtId="0" fontId="8" fillId="4" borderId="19" xfId="64" applyFont="1" applyFill="1" applyBorder="1" applyAlignment="1">
      <alignment horizontal="center" vertical="top" wrapText="1"/>
    </xf>
    <xf numFmtId="0" fontId="10" fillId="4" borderId="0" xfId="64" applyFont="1" applyFill="1" applyAlignment="1">
      <alignment horizontal="center" vertical="top" wrapText="1"/>
    </xf>
    <xf numFmtId="0" fontId="8" fillId="4" borderId="0" xfId="64" applyFont="1" applyFill="1" applyAlignment="1">
      <alignment horizontal="center" vertical="top" wrapText="1"/>
    </xf>
    <xf numFmtId="0" fontId="9" fillId="4" borderId="0" xfId="64" applyFont="1" applyFill="1" applyAlignment="1">
      <alignment horizontal="center" vertical="center" wrapText="1"/>
    </xf>
    <xf numFmtId="0" fontId="2" fillId="0" borderId="1" xfId="57" applyFont="1" applyBorder="1" applyAlignment="1">
      <alignment horizontal="center" vertical="center" wrapText="1"/>
    </xf>
    <xf numFmtId="0" fontId="2" fillId="0" borderId="2" xfId="57" applyFont="1" applyBorder="1" applyAlignment="1">
      <alignment horizontal="center" vertical="center"/>
    </xf>
    <xf numFmtId="0" fontId="2" fillId="0" borderId="3" xfId="57" applyFont="1" applyBorder="1" applyAlignment="1">
      <alignment horizontal="center" vertical="center"/>
    </xf>
    <xf numFmtId="44" fontId="4" fillId="2" borderId="7" xfId="9" applyFont="1" applyFill="1" applyBorder="1" applyAlignment="1" applyProtection="1">
      <alignment horizontal="right" vertical="center" wrapText="1"/>
    </xf>
    <xf numFmtId="44" fontId="4" fillId="2" borderId="8" xfId="9" applyFont="1" applyFill="1" applyBorder="1" applyAlignment="1" applyProtection="1">
      <alignment horizontal="right" vertical="center" wrapText="1"/>
    </xf>
    <xf numFmtId="44" fontId="4" fillId="2" borderId="14" xfId="9" applyFont="1" applyFill="1" applyBorder="1" applyAlignment="1" applyProtection="1">
      <alignment horizontal="right" vertical="center" wrapText="1"/>
    </xf>
  </cellXfs>
  <cellStyles count="175">
    <cellStyle name="Hiperlink 2" xfId="3"/>
    <cellStyle name="Hiperlink 3" xfId="4"/>
    <cellStyle name="Moeda" xfId="1" builtinId="4"/>
    <cellStyle name="Moeda 2" xfId="5"/>
    <cellStyle name="Moeda 2 2" xfId="6"/>
    <cellStyle name="Moeda 2 3" xfId="7"/>
    <cellStyle name="Moeda 2 4" xfId="8"/>
    <cellStyle name="Moeda 2 5" xfId="9"/>
    <cellStyle name="Moeda 3" xfId="10"/>
    <cellStyle name="Moeda 3 2" xfId="11"/>
    <cellStyle name="Moeda 4" xfId="12"/>
    <cellStyle name="Normal" xfId="0" builtinId="0"/>
    <cellStyle name="Normal 10" xfId="13"/>
    <cellStyle name="Normal 10 2" xfId="14"/>
    <cellStyle name="Normal 11" xfId="15"/>
    <cellStyle name="Normal 11 2" xfId="16"/>
    <cellStyle name="Normal 12" xfId="17"/>
    <cellStyle name="Normal 13" xfId="18"/>
    <cellStyle name="Normal 14" xfId="19"/>
    <cellStyle name="Normal 15" xfId="20"/>
    <cellStyle name="Normal 16" xfId="21"/>
    <cellStyle name="Normal 17" xfId="22"/>
    <cellStyle name="Normal 18" xfId="23"/>
    <cellStyle name="Normal 19" xfId="24"/>
    <cellStyle name="Normal 2" xfId="25"/>
    <cellStyle name="Normal 2 2" xfId="26"/>
    <cellStyle name="Normal 2 2 2" xfId="27"/>
    <cellStyle name="Normal 2 2 2 2" xfId="28"/>
    <cellStyle name="Normal 2 2 2 2 2" xfId="29"/>
    <cellStyle name="Normal 2 2 2 3" xfId="30"/>
    <cellStyle name="Normal 2 2 2 4" xfId="31"/>
    <cellStyle name="Normal 2 2 3" xfId="32"/>
    <cellStyle name="Normal 2 2 3 2" xfId="33"/>
    <cellStyle name="Normal 2 2 4" xfId="34"/>
    <cellStyle name="Normal 2 2 4 2" xfId="35"/>
    <cellStyle name="Normal 2 2 5" xfId="36"/>
    <cellStyle name="Normal 2 3" xfId="37"/>
    <cellStyle name="Normal 2 3 2" xfId="38"/>
    <cellStyle name="Normal 2 3 2 2" xfId="39"/>
    <cellStyle name="Normal 2 3 3" xfId="40"/>
    <cellStyle name="Normal 2 4" xfId="41"/>
    <cellStyle name="Normal 2 4 2" xfId="42"/>
    <cellStyle name="Normal 2 4 2 2" xfId="43"/>
    <cellStyle name="Normal 2 4 3" xfId="44"/>
    <cellStyle name="Normal 2 5" xfId="45"/>
    <cellStyle name="Normal 2 5 2" xfId="46"/>
    <cellStyle name="Normal 2 6" xfId="47"/>
    <cellStyle name="Normal 2 6 2" xfId="48"/>
    <cellStyle name="Normal 2 7" xfId="49"/>
    <cellStyle name="Normal 20" xfId="50"/>
    <cellStyle name="Normal 21" xfId="51"/>
    <cellStyle name="Normal 22" xfId="52"/>
    <cellStyle name="Normal 23" xfId="53"/>
    <cellStyle name="Normal 24" xfId="54"/>
    <cellStyle name="Normal 25" xfId="55"/>
    <cellStyle name="Normal 26" xfId="56"/>
    <cellStyle name="Normal 27" xfId="57"/>
    <cellStyle name="Normal 28" xfId="174"/>
    <cellStyle name="Normal 3" xfId="58"/>
    <cellStyle name="Normal 3 2" xfId="59"/>
    <cellStyle name="Normal 3 3" xfId="60"/>
    <cellStyle name="Normal 3 3 2" xfId="61"/>
    <cellStyle name="Normal 3 4" xfId="62"/>
    <cellStyle name="Normal 3 5" xfId="63"/>
    <cellStyle name="Normal 4" xfId="64"/>
    <cellStyle name="Normal 4 2" xfId="65"/>
    <cellStyle name="Normal 4 2 2" xfId="66"/>
    <cellStyle name="Normal 4 2 3" xfId="67"/>
    <cellStyle name="Normal 4 3" xfId="68"/>
    <cellStyle name="Normal 4 3 2" xfId="69"/>
    <cellStyle name="Normal 4 4" xfId="70"/>
    <cellStyle name="Normal 4 4 2" xfId="71"/>
    <cellStyle name="Normal 4 5" xfId="72"/>
    <cellStyle name="Normal 4 6" xfId="73"/>
    <cellStyle name="Normal 5" xfId="74"/>
    <cellStyle name="Normal 5 2" xfId="75"/>
    <cellStyle name="Normal 5 2 2" xfId="76"/>
    <cellStyle name="Normal 5 2 3" xfId="77"/>
    <cellStyle name="Normal 5 3" xfId="78"/>
    <cellStyle name="Normal 5 3 2" xfId="79"/>
    <cellStyle name="Normal 5 4" xfId="80"/>
    <cellStyle name="Normal 6" xfId="81"/>
    <cellStyle name="Normal 6 2" xfId="82"/>
    <cellStyle name="Normal 6 2 2" xfId="83"/>
    <cellStyle name="Normal 6 3" xfId="84"/>
    <cellStyle name="Normal 6 3 2" xfId="85"/>
    <cellStyle name="Normal 7" xfId="86"/>
    <cellStyle name="Normal 7 2" xfId="87"/>
    <cellStyle name="Normal 7 2 2" xfId="88"/>
    <cellStyle name="Normal 7 2 3" xfId="89"/>
    <cellStyle name="Normal 7 3" xfId="90"/>
    <cellStyle name="Normal 7 4" xfId="91"/>
    <cellStyle name="Normal 7 5" xfId="92"/>
    <cellStyle name="Normal 8" xfId="93"/>
    <cellStyle name="Normal 8 2" xfId="94"/>
    <cellStyle name="Normal 8 2 2" xfId="95"/>
    <cellStyle name="Normal 8 3" xfId="96"/>
    <cellStyle name="Normal 8 3 2" xfId="97"/>
    <cellStyle name="Normal 8 4" xfId="98"/>
    <cellStyle name="Normal 9" xfId="99"/>
    <cellStyle name="Normal 9 2" xfId="100"/>
    <cellStyle name="Normal 9 3" xfId="101"/>
    <cellStyle name="Normal 9 4" xfId="102"/>
    <cellStyle name="Porcentagem" xfId="2" builtinId="5"/>
    <cellStyle name="Porcentagem 10" xfId="103"/>
    <cellStyle name="Porcentagem 2" xfId="104"/>
    <cellStyle name="Porcentagem 2 2" xfId="105"/>
    <cellStyle name="Porcentagem 2 2 2" xfId="106"/>
    <cellStyle name="Porcentagem 2 2 2 2" xfId="107"/>
    <cellStyle name="Porcentagem 2 2 2 3" xfId="108"/>
    <cellStyle name="Porcentagem 2 2 2 4" xfId="109"/>
    <cellStyle name="Porcentagem 2 2 3" xfId="110"/>
    <cellStyle name="Porcentagem 2 2 3 2" xfId="111"/>
    <cellStyle name="Porcentagem 2 3" xfId="112"/>
    <cellStyle name="Porcentagem 2 3 2" xfId="113"/>
    <cellStyle name="Porcentagem 2 4" xfId="114"/>
    <cellStyle name="Porcentagem 2 4 2" xfId="115"/>
    <cellStyle name="Porcentagem 2 5" xfId="116"/>
    <cellStyle name="Porcentagem 3" xfId="117"/>
    <cellStyle name="Porcentagem 3 2" xfId="118"/>
    <cellStyle name="Porcentagem 3 2 2" xfId="119"/>
    <cellStyle name="Porcentagem 3 2 3" xfId="120"/>
    <cellStyle name="Porcentagem 3 3" xfId="121"/>
    <cellStyle name="Porcentagem 3 3 2" xfId="122"/>
    <cellStyle name="Porcentagem 3 4" xfId="123"/>
    <cellStyle name="Porcentagem 4" xfId="124"/>
    <cellStyle name="Porcentagem 4 2" xfId="125"/>
    <cellStyle name="Porcentagem 4 2 2" xfId="126"/>
    <cellStyle name="Porcentagem 4 2 3" xfId="127"/>
    <cellStyle name="Porcentagem 4 3" xfId="128"/>
    <cellStyle name="Porcentagem 4 4" xfId="129"/>
    <cellStyle name="Porcentagem 5" xfId="130"/>
    <cellStyle name="Porcentagem 5 2" xfId="131"/>
    <cellStyle name="Porcentagem 5 2 2" xfId="132"/>
    <cellStyle name="Porcentagem 5 3" xfId="133"/>
    <cellStyle name="Porcentagem 6" xfId="134"/>
    <cellStyle name="Porcentagem 6 2" xfId="135"/>
    <cellStyle name="Porcentagem 6 2 2" xfId="136"/>
    <cellStyle name="Porcentagem 6 3" xfId="137"/>
    <cellStyle name="Porcentagem 6 4" xfId="138"/>
    <cellStyle name="Porcentagem 7" xfId="139"/>
    <cellStyle name="Porcentagem 7 2" xfId="140"/>
    <cellStyle name="Porcentagem 7 3" xfId="141"/>
    <cellStyle name="Porcentagem 8" xfId="142"/>
    <cellStyle name="Porcentagem 8 2" xfId="143"/>
    <cellStyle name="Porcentagem 9" xfId="144"/>
    <cellStyle name="Separador de milhares 2" xfId="145"/>
    <cellStyle name="Separador de milhares 2 2" xfId="146"/>
    <cellStyle name="Separador de milhares 2 2 2" xfId="147"/>
    <cellStyle name="Separador de milhares 2 3" xfId="148"/>
    <cellStyle name="Separador de milhares 3" xfId="149"/>
    <cellStyle name="Separador de milhares 3 2" xfId="150"/>
    <cellStyle name="Separador de milhares 4" xfId="151"/>
    <cellStyle name="TableStyleLight1" xfId="152"/>
    <cellStyle name="TableStyleLight1 2" xfId="153"/>
    <cellStyle name="TableStyleLight1 2 2" xfId="154"/>
    <cellStyle name="TableStyleLight1 3" xfId="155"/>
    <cellStyle name="Vírgula 2" xfId="156"/>
    <cellStyle name="Vírgula 2 2" xfId="157"/>
    <cellStyle name="Vírgula 2 2 2" xfId="158"/>
    <cellStyle name="Vírgula 2 2 2 2" xfId="159"/>
    <cellStyle name="Vírgula 2 2 3" xfId="160"/>
    <cellStyle name="Vírgula 2 3" xfId="161"/>
    <cellStyle name="Vírgula 3" xfId="162"/>
    <cellStyle name="Vírgula 3 2" xfId="163"/>
    <cellStyle name="Vírgula 3 3" xfId="164"/>
    <cellStyle name="Vírgula 4" xfId="165"/>
    <cellStyle name="Vírgula 4 2" xfId="166"/>
    <cellStyle name="Vírgula 4 2 2" xfId="167"/>
    <cellStyle name="Vírgula 4 3" xfId="168"/>
    <cellStyle name="Vírgula 4 3 2" xfId="169"/>
    <cellStyle name="Vírgula 4 4" xfId="170"/>
    <cellStyle name="Vírgula 5" xfId="171"/>
    <cellStyle name="Vírgula 7" xfId="172"/>
    <cellStyle name="Vírgula 7 2" xfId="17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0</xdr:col>
      <xdr:colOff>9524</xdr:colOff>
      <xdr:row>0</xdr:row>
      <xdr:rowOff>133350</xdr:rowOff>
    </xdr:from>
    <xdr:to>
      <xdr:col>0</xdr:col>
      <xdr:colOff>857250</xdr:colOff>
      <xdr:row>0</xdr:row>
      <xdr:rowOff>819150</xdr:rowOff>
    </xdr:to>
    <xdr:pic>
      <xdr:nvPicPr>
        <xdr:cNvPr id="2" name="Image 1">
          <a:extLst>
            <a:ext uri="{FF2B5EF4-FFF2-40B4-BE49-F238E27FC236}">
              <a16:creationId xmlns=""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xfrm>
          <a:off x="8890" y="133350"/>
          <a:ext cx="848360" cy="6858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9524</xdr:colOff>
      <xdr:row>0</xdr:row>
      <xdr:rowOff>133350</xdr:rowOff>
    </xdr:from>
    <xdr:to>
      <xdr:col>0</xdr:col>
      <xdr:colOff>857250</xdr:colOff>
      <xdr:row>0</xdr:row>
      <xdr:rowOff>819150</xdr:rowOff>
    </xdr:to>
    <xdr:pic>
      <xdr:nvPicPr>
        <xdr:cNvPr id="2" name="Image 1">
          <a:extLst>
            <a:ext uri="{FF2B5EF4-FFF2-40B4-BE49-F238E27FC236}">
              <a16:creationId xmlns="" xmlns:a16="http://schemas.microsoft.com/office/drawing/2014/main" id="{00000000-0008-0000-0300-000002000000}"/>
            </a:ext>
          </a:extLst>
        </xdr:cNvPr>
        <xdr:cNvPicPr/>
      </xdr:nvPicPr>
      <xdr:blipFill>
        <a:blip xmlns:r="http://schemas.openxmlformats.org/officeDocument/2006/relationships" r:embed="rId1" cstate="print"/>
        <a:stretch>
          <a:fillRect/>
        </a:stretch>
      </xdr:blipFill>
      <xdr:spPr>
        <a:xfrm>
          <a:off x="8890" y="133350"/>
          <a:ext cx="848360" cy="685800"/>
        </a:xfrm>
        <a:prstGeom prst="rect">
          <a:avLst/>
        </a:prstGeom>
      </xdr:spPr>
    </xdr:pic>
    <xdr:clientData/>
  </xdr:twoCellAnchor>
  <xdr:twoCellAnchor editAs="oneCell">
    <xdr:from>
      <xdr:col>0</xdr:col>
      <xdr:colOff>9524</xdr:colOff>
      <xdr:row>0</xdr:row>
      <xdr:rowOff>133350</xdr:rowOff>
    </xdr:from>
    <xdr:to>
      <xdr:col>0</xdr:col>
      <xdr:colOff>857250</xdr:colOff>
      <xdr:row>0</xdr:row>
      <xdr:rowOff>819150</xdr:rowOff>
    </xdr:to>
    <xdr:pic>
      <xdr:nvPicPr>
        <xdr:cNvPr id="3" name="Image 1">
          <a:extLst>
            <a:ext uri="{FF2B5EF4-FFF2-40B4-BE49-F238E27FC236}">
              <a16:creationId xmlns="" xmlns:a16="http://schemas.microsoft.com/office/drawing/2014/main" id="{00000000-0008-0000-0300-000003000000}"/>
            </a:ext>
          </a:extLst>
        </xdr:cNvPr>
        <xdr:cNvPicPr/>
      </xdr:nvPicPr>
      <xdr:blipFill>
        <a:blip xmlns:r="http://schemas.openxmlformats.org/officeDocument/2006/relationships" r:embed="rId1" cstate="print"/>
        <a:stretch>
          <a:fillRect/>
        </a:stretch>
      </xdr:blipFill>
      <xdr:spPr>
        <a:xfrm>
          <a:off x="8890" y="133350"/>
          <a:ext cx="848360" cy="6858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84666</xdr:rowOff>
    </xdr:from>
    <xdr:to>
      <xdr:col>1</xdr:col>
      <xdr:colOff>349249</xdr:colOff>
      <xdr:row>0</xdr:row>
      <xdr:rowOff>857249</xdr:rowOff>
    </xdr:to>
    <xdr:pic>
      <xdr:nvPicPr>
        <xdr:cNvPr id="2" name="Image 1">
          <a:extLst>
            <a:ext uri="{FF2B5EF4-FFF2-40B4-BE49-F238E27FC236}">
              <a16:creationId xmlns="" xmlns:a16="http://schemas.microsoft.com/office/drawing/2014/main" id="{00000000-0008-0000-0100-000002000000}"/>
            </a:ext>
          </a:extLst>
        </xdr:cNvPr>
        <xdr:cNvPicPr/>
      </xdr:nvPicPr>
      <xdr:blipFill>
        <a:blip xmlns:r="http://schemas.openxmlformats.org/officeDocument/2006/relationships" r:embed="rId1" cstate="print"/>
        <a:stretch>
          <a:fillRect/>
        </a:stretch>
      </xdr:blipFill>
      <xdr:spPr>
        <a:xfrm>
          <a:off x="0" y="84455"/>
          <a:ext cx="958215" cy="77216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123825</xdr:rowOff>
    </xdr:from>
    <xdr:to>
      <xdr:col>1</xdr:col>
      <xdr:colOff>600075</xdr:colOff>
      <xdr:row>2</xdr:row>
      <xdr:rowOff>9526</xdr:rowOff>
    </xdr:to>
    <xdr:pic>
      <xdr:nvPicPr>
        <xdr:cNvPr id="2" name="Image 1">
          <a:extLst>
            <a:ext uri="{FF2B5EF4-FFF2-40B4-BE49-F238E27FC236}">
              <a16:creationId xmlns="" xmlns:a16="http://schemas.microsoft.com/office/drawing/2014/main" id="{00000000-0008-0000-0500-000002000000}"/>
            </a:ext>
          </a:extLst>
        </xdr:cNvPr>
        <xdr:cNvPicPr/>
      </xdr:nvPicPr>
      <xdr:blipFill>
        <a:blip xmlns:r="http://schemas.openxmlformats.org/officeDocument/2006/relationships" r:embed="rId1" cstate="print"/>
        <a:stretch>
          <a:fillRect/>
        </a:stretch>
      </xdr:blipFill>
      <xdr:spPr>
        <a:xfrm>
          <a:off x="0" y="123825"/>
          <a:ext cx="1362075" cy="1085851"/>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428625</xdr:colOff>
      <xdr:row>0</xdr:row>
      <xdr:rowOff>85725</xdr:rowOff>
    </xdr:from>
    <xdr:to>
      <xdr:col>2</xdr:col>
      <xdr:colOff>295275</xdr:colOff>
      <xdr:row>1</xdr:row>
      <xdr:rowOff>923926</xdr:rowOff>
    </xdr:to>
    <xdr:pic>
      <xdr:nvPicPr>
        <xdr:cNvPr id="2" name="Image 1">
          <a:extLst>
            <a:ext uri="{FF2B5EF4-FFF2-40B4-BE49-F238E27FC236}">
              <a16:creationId xmlns="" xmlns:a16="http://schemas.microsoft.com/office/drawing/2014/main" id="{00000000-0008-0000-0600-000002000000}"/>
            </a:ext>
          </a:extLst>
        </xdr:cNvPr>
        <xdr:cNvPicPr/>
      </xdr:nvPicPr>
      <xdr:blipFill>
        <a:blip xmlns:r="http://schemas.openxmlformats.org/officeDocument/2006/relationships" r:embed="rId1" cstate="print"/>
        <a:stretch>
          <a:fillRect/>
        </a:stretch>
      </xdr:blipFill>
      <xdr:spPr>
        <a:xfrm>
          <a:off x="428625" y="85725"/>
          <a:ext cx="1390650" cy="102870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161925</xdr:colOff>
      <xdr:row>0</xdr:row>
      <xdr:rowOff>95249</xdr:rowOff>
    </xdr:from>
    <xdr:to>
      <xdr:col>1</xdr:col>
      <xdr:colOff>581025</xdr:colOff>
      <xdr:row>1</xdr:row>
      <xdr:rowOff>866774</xdr:rowOff>
    </xdr:to>
    <xdr:pic>
      <xdr:nvPicPr>
        <xdr:cNvPr id="2" name="Image 1">
          <a:extLst>
            <a:ext uri="{FF2B5EF4-FFF2-40B4-BE49-F238E27FC236}">
              <a16:creationId xmlns="" xmlns:a16="http://schemas.microsoft.com/office/drawing/2014/main" id="{00000000-0008-0000-0700-000002000000}"/>
            </a:ext>
          </a:extLst>
        </xdr:cNvPr>
        <xdr:cNvPicPr/>
      </xdr:nvPicPr>
      <xdr:blipFill>
        <a:blip xmlns:r="http://schemas.openxmlformats.org/officeDocument/2006/relationships" r:embed="rId1" cstate="print"/>
        <a:stretch>
          <a:fillRect/>
        </a:stretch>
      </xdr:blipFill>
      <xdr:spPr>
        <a:xfrm>
          <a:off x="161925" y="94615"/>
          <a:ext cx="1181100" cy="962025"/>
        </a:xfrm>
        <a:prstGeom prst="rect">
          <a:avLst/>
        </a:prstGeom>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oleObject" Target="../embeddings/oleObject1.bin"/><Relationship Id="rId2" Type="http://schemas.openxmlformats.org/officeDocument/2006/relationships/vmlDrawing" Target="../drawings/vmlDrawing1.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tabColor rgb="FFFF0000"/>
  </sheetPr>
  <dimension ref="A1:BJ315"/>
  <sheetViews>
    <sheetView zoomScale="90" zoomScaleNormal="90" workbookViewId="0">
      <pane xSplit="1" ySplit="3" topLeftCell="B91" activePane="bottomRight" state="frozen"/>
      <selection pane="topRight"/>
      <selection pane="bottomLeft"/>
      <selection pane="bottomRight" activeCell="A3" sqref="A3"/>
    </sheetView>
  </sheetViews>
  <sheetFormatPr defaultColWidth="9.140625" defaultRowHeight="12.75"/>
  <cols>
    <col min="1" max="1" width="13" style="108" customWidth="1"/>
    <col min="2" max="2" width="13.7109375" style="108" customWidth="1"/>
    <col min="3" max="3" width="14.7109375" style="108" customWidth="1"/>
    <col min="4" max="4" width="63.42578125" style="107" customWidth="1"/>
    <col min="5" max="5" width="10.7109375" style="108" customWidth="1"/>
    <col min="6" max="6" width="17" style="108" customWidth="1"/>
    <col min="7" max="7" width="16.5703125" style="108" customWidth="1"/>
    <col min="8" max="8" width="15.7109375" style="108" customWidth="1"/>
    <col min="9" max="9" width="15.5703125" style="108" customWidth="1"/>
    <col min="10" max="10" width="9.140625" style="109" customWidth="1"/>
    <col min="11" max="12" width="13.85546875" style="108" customWidth="1"/>
    <col min="13" max="13" width="15.140625" style="248" customWidth="1"/>
    <col min="14" max="16384" width="9.140625" style="108"/>
  </cols>
  <sheetData>
    <row r="1" spans="1:62" ht="80.25" customHeight="1">
      <c r="A1" s="428" t="s">
        <v>3796</v>
      </c>
      <c r="B1" s="429"/>
      <c r="C1" s="429"/>
      <c r="D1" s="430"/>
      <c r="E1" s="434" t="s">
        <v>3309</v>
      </c>
      <c r="F1" s="435"/>
      <c r="G1" s="110" t="s">
        <v>0</v>
      </c>
      <c r="H1" s="420" t="s">
        <v>1</v>
      </c>
      <c r="I1" s="421"/>
      <c r="J1" s="422"/>
      <c r="K1" s="250"/>
      <c r="L1" s="250"/>
      <c r="M1" s="251"/>
      <c r="N1" s="250"/>
      <c r="O1" s="252"/>
      <c r="P1" s="250"/>
      <c r="Q1" s="252"/>
      <c r="R1" s="250"/>
      <c r="S1" s="252"/>
      <c r="T1" s="250"/>
      <c r="U1" s="252"/>
      <c r="V1" s="250"/>
      <c r="W1" s="252"/>
      <c r="X1" s="250"/>
      <c r="Y1" s="252"/>
      <c r="Z1" s="250"/>
      <c r="AA1" s="252"/>
      <c r="AB1" s="250"/>
      <c r="AC1" s="252"/>
      <c r="AD1" s="250"/>
      <c r="AE1" s="252"/>
      <c r="AF1" s="250"/>
      <c r="AG1" s="252"/>
      <c r="AH1" s="250"/>
      <c r="AI1" s="252"/>
      <c r="AJ1" s="250"/>
      <c r="AK1" s="252"/>
      <c r="AL1" s="252"/>
      <c r="AM1" s="250"/>
      <c r="AN1" s="252"/>
      <c r="AO1" s="250"/>
      <c r="AP1" s="252"/>
      <c r="AQ1" s="250"/>
      <c r="AR1" s="252"/>
      <c r="AS1" s="250"/>
      <c r="AT1" s="252"/>
      <c r="AU1" s="250"/>
      <c r="AV1" s="252"/>
      <c r="AW1" s="252"/>
      <c r="AX1" s="250"/>
      <c r="AY1" s="252"/>
      <c r="AZ1" s="250"/>
      <c r="BA1" s="252"/>
      <c r="BB1" s="250"/>
      <c r="BC1" s="252"/>
      <c r="BD1" s="250"/>
      <c r="BE1" s="252"/>
      <c r="BF1" s="250"/>
      <c r="BG1" s="252"/>
      <c r="BH1" s="250"/>
      <c r="BI1" s="252"/>
      <c r="BJ1" s="250"/>
    </row>
    <row r="2" spans="1:62" ht="46.5" customHeight="1">
      <c r="A2" s="431"/>
      <c r="B2" s="432"/>
      <c r="C2" s="432"/>
      <c r="D2" s="433"/>
      <c r="E2" s="436"/>
      <c r="F2" s="437"/>
      <c r="G2" s="111">
        <v>0.2487</v>
      </c>
      <c r="H2" s="423"/>
      <c r="I2" s="424"/>
      <c r="J2" s="425"/>
      <c r="K2" s="250"/>
      <c r="L2" s="250"/>
      <c r="M2" s="251"/>
      <c r="N2" s="250"/>
      <c r="O2" s="252"/>
      <c r="P2" s="250"/>
      <c r="Q2" s="252"/>
      <c r="R2" s="250"/>
      <c r="S2" s="252"/>
      <c r="T2" s="250"/>
      <c r="U2" s="252"/>
      <c r="V2" s="250"/>
      <c r="W2" s="252"/>
      <c r="X2" s="250"/>
      <c r="Y2" s="252"/>
      <c r="Z2" s="250"/>
      <c r="AA2" s="252"/>
      <c r="AB2" s="250"/>
      <c r="AC2" s="252"/>
      <c r="AD2" s="250"/>
      <c r="AE2" s="252"/>
      <c r="AF2" s="250"/>
      <c r="AG2" s="252"/>
      <c r="AH2" s="250"/>
      <c r="AI2" s="252"/>
      <c r="AJ2" s="250"/>
      <c r="AK2" s="252"/>
      <c r="AL2" s="252"/>
      <c r="AM2" s="250"/>
      <c r="AN2" s="252"/>
      <c r="AO2" s="250"/>
      <c r="AP2" s="252"/>
      <c r="AQ2" s="250"/>
      <c r="AR2" s="252"/>
      <c r="AS2" s="250"/>
      <c r="AT2" s="252"/>
      <c r="AU2" s="250"/>
      <c r="AV2" s="252"/>
      <c r="AW2" s="252"/>
      <c r="AX2" s="250"/>
      <c r="AY2" s="252"/>
      <c r="AZ2" s="250"/>
      <c r="BA2" s="252"/>
      <c r="BB2" s="250"/>
      <c r="BC2" s="252"/>
      <c r="BD2" s="250"/>
      <c r="BE2" s="252"/>
      <c r="BF2" s="250"/>
      <c r="BG2" s="252"/>
      <c r="BH2" s="250"/>
      <c r="BI2" s="252"/>
      <c r="BJ2" s="250"/>
    </row>
    <row r="3" spans="1:62" ht="35.1" customHeight="1">
      <c r="A3" s="253" t="s">
        <v>2</v>
      </c>
      <c r="B3" s="254" t="s">
        <v>3</v>
      </c>
      <c r="C3" s="254" t="s">
        <v>4</v>
      </c>
      <c r="D3" s="255" t="s">
        <v>5</v>
      </c>
      <c r="E3" s="256" t="s">
        <v>6</v>
      </c>
      <c r="F3" s="256" t="s">
        <v>7</v>
      </c>
      <c r="G3" s="257" t="s">
        <v>8</v>
      </c>
      <c r="H3" s="257" t="s">
        <v>9</v>
      </c>
      <c r="I3" s="258" t="s">
        <v>10</v>
      </c>
      <c r="J3" s="259" t="s">
        <v>11</v>
      </c>
      <c r="K3" s="252"/>
      <c r="L3" s="252"/>
      <c r="M3" s="251"/>
      <c r="N3" s="252"/>
      <c r="O3" s="252"/>
      <c r="P3" s="252"/>
      <c r="Q3" s="252"/>
      <c r="R3" s="252"/>
      <c r="S3" s="252"/>
      <c r="T3" s="252"/>
      <c r="U3" s="252"/>
      <c r="V3" s="252"/>
      <c r="W3" s="252"/>
      <c r="X3" s="252"/>
      <c r="Y3" s="252"/>
      <c r="Z3" s="252"/>
      <c r="AA3" s="252"/>
      <c r="AB3" s="252"/>
      <c r="AC3" s="252"/>
      <c r="AD3" s="252"/>
      <c r="AE3" s="252"/>
      <c r="AF3" s="252"/>
      <c r="AG3" s="252"/>
      <c r="AH3" s="252"/>
      <c r="AI3" s="252"/>
      <c r="AJ3" s="252"/>
      <c r="AK3" s="252"/>
      <c r="AL3" s="252"/>
      <c r="AM3" s="252"/>
      <c r="AN3" s="252"/>
      <c r="AO3" s="252"/>
      <c r="AP3" s="252"/>
      <c r="AQ3" s="252"/>
      <c r="AR3" s="252"/>
      <c r="AS3" s="252"/>
      <c r="AT3" s="252"/>
      <c r="AU3" s="252"/>
      <c r="AV3" s="252"/>
      <c r="AW3" s="252"/>
      <c r="AX3" s="252"/>
      <c r="AY3" s="252"/>
      <c r="AZ3" s="252"/>
      <c r="BA3" s="252"/>
      <c r="BB3" s="252"/>
      <c r="BC3" s="252"/>
      <c r="BD3" s="252"/>
      <c r="BE3" s="252"/>
      <c r="BF3" s="252"/>
      <c r="BG3" s="252"/>
      <c r="BH3" s="252"/>
      <c r="BI3" s="252"/>
      <c r="BJ3" s="252"/>
    </row>
    <row r="4" spans="1:62" ht="24.95" customHeight="1">
      <c r="A4" s="260">
        <v>1</v>
      </c>
      <c r="B4" s="471" t="s">
        <v>12</v>
      </c>
      <c r="C4" s="472"/>
      <c r="D4" s="473"/>
      <c r="E4" s="261"/>
      <c r="F4" s="262"/>
      <c r="G4" s="263"/>
      <c r="H4" s="263"/>
      <c r="I4" s="264"/>
      <c r="J4" s="265"/>
      <c r="K4" s="252"/>
      <c r="L4" s="252"/>
      <c r="M4" s="251"/>
      <c r="N4" s="252"/>
      <c r="O4" s="252"/>
      <c r="P4" s="252"/>
      <c r="Q4" s="252"/>
      <c r="R4" s="252"/>
      <c r="S4" s="252"/>
      <c r="T4" s="252"/>
      <c r="U4" s="252"/>
      <c r="V4" s="252"/>
      <c r="W4" s="252"/>
      <c r="X4" s="252"/>
      <c r="Y4" s="252"/>
      <c r="Z4" s="252"/>
      <c r="AA4" s="252"/>
      <c r="AB4" s="252"/>
      <c r="AC4" s="252"/>
      <c r="AD4" s="252"/>
      <c r="AE4" s="252"/>
      <c r="AF4" s="252"/>
      <c r="AG4" s="252"/>
      <c r="AH4" s="252"/>
      <c r="AI4" s="252"/>
      <c r="AJ4" s="252"/>
      <c r="AK4" s="252"/>
      <c r="AL4" s="252"/>
      <c r="AM4" s="252"/>
      <c r="AN4" s="252"/>
      <c r="AO4" s="252"/>
      <c r="AP4" s="252"/>
      <c r="AQ4" s="252"/>
      <c r="AR4" s="252"/>
      <c r="AS4" s="252"/>
      <c r="AT4" s="252"/>
      <c r="AU4" s="252"/>
      <c r="AV4" s="252"/>
      <c r="AW4" s="252"/>
      <c r="AX4" s="252"/>
      <c r="AY4" s="252"/>
      <c r="AZ4" s="252"/>
      <c r="BA4" s="252"/>
      <c r="BB4" s="252"/>
      <c r="BC4" s="252"/>
      <c r="BD4" s="252"/>
      <c r="BE4" s="252"/>
      <c r="BF4" s="252"/>
      <c r="BG4" s="252"/>
      <c r="BH4" s="252"/>
      <c r="BI4" s="252"/>
      <c r="BJ4" s="252"/>
    </row>
    <row r="5" spans="1:62" ht="35.1" customHeight="1">
      <c r="A5" s="266" t="s">
        <v>13</v>
      </c>
      <c r="B5" s="267" t="s">
        <v>14</v>
      </c>
      <c r="C5" s="267" t="s">
        <v>15</v>
      </c>
      <c r="D5" s="268" t="s">
        <v>16</v>
      </c>
      <c r="E5" s="269" t="s">
        <v>17</v>
      </c>
      <c r="F5" s="270">
        <v>1</v>
      </c>
      <c r="G5" s="271">
        <v>1846.53</v>
      </c>
      <c r="H5" s="271">
        <f>ROUND(G5*(1+$G$2),2)</f>
        <v>2305.7600000000002</v>
      </c>
      <c r="I5" s="272">
        <f>ROUND(H5*F5,2)</f>
        <v>2305.7600000000002</v>
      </c>
      <c r="J5" s="273">
        <f>ROUND(I5/$I$279,4)</f>
        <v>1E-3</v>
      </c>
      <c r="K5" s="251"/>
      <c r="L5" s="251"/>
      <c r="M5" s="251"/>
      <c r="N5" s="252"/>
      <c r="O5" s="252"/>
      <c r="P5" s="252"/>
      <c r="Q5" s="252"/>
      <c r="R5" s="252"/>
      <c r="S5" s="252"/>
      <c r="T5" s="252"/>
      <c r="U5" s="252"/>
      <c r="V5" s="252"/>
      <c r="W5" s="252"/>
      <c r="X5" s="252"/>
      <c r="Y5" s="252"/>
      <c r="Z5" s="252"/>
      <c r="AA5" s="252"/>
      <c r="AB5" s="252"/>
      <c r="AC5" s="252"/>
      <c r="AD5" s="252"/>
      <c r="AE5" s="252"/>
      <c r="AF5" s="252"/>
      <c r="AG5" s="252"/>
      <c r="AH5" s="252"/>
      <c r="AI5" s="252"/>
      <c r="AJ5" s="252"/>
      <c r="AK5" s="252"/>
      <c r="AL5" s="252"/>
      <c r="AM5" s="252"/>
      <c r="AN5" s="252"/>
      <c r="AO5" s="252"/>
      <c r="AP5" s="252"/>
      <c r="AQ5" s="252"/>
      <c r="AR5" s="252"/>
      <c r="AS5" s="252"/>
      <c r="AT5" s="252"/>
      <c r="AU5" s="252"/>
      <c r="AV5" s="252"/>
      <c r="AW5" s="252"/>
      <c r="AX5" s="252"/>
      <c r="AY5" s="252"/>
      <c r="AZ5" s="252"/>
      <c r="BA5" s="252"/>
      <c r="BB5" s="252"/>
      <c r="BC5" s="252"/>
      <c r="BD5" s="252"/>
      <c r="BE5" s="252"/>
      <c r="BF5" s="252"/>
      <c r="BG5" s="252"/>
      <c r="BH5" s="252"/>
      <c r="BI5" s="252"/>
      <c r="BJ5" s="252"/>
    </row>
    <row r="6" spans="1:62" ht="24.95" customHeight="1">
      <c r="A6" s="453" t="s">
        <v>18</v>
      </c>
      <c r="B6" s="454"/>
      <c r="C6" s="454"/>
      <c r="D6" s="454"/>
      <c r="E6" s="454"/>
      <c r="F6" s="454"/>
      <c r="G6" s="454"/>
      <c r="H6" s="455"/>
      <c r="I6" s="274">
        <f>SUM(I5)</f>
        <v>2305.7600000000002</v>
      </c>
      <c r="J6" s="275">
        <f>ROUND(I6/$I$279,4)</f>
        <v>1E-3</v>
      </c>
      <c r="K6" s="251"/>
      <c r="L6" s="252"/>
      <c r="M6" s="251"/>
      <c r="N6" s="252"/>
      <c r="O6" s="252"/>
      <c r="P6" s="252"/>
      <c r="Q6" s="252"/>
      <c r="R6" s="252"/>
      <c r="S6" s="252"/>
      <c r="T6" s="252"/>
      <c r="U6" s="252"/>
      <c r="V6" s="252"/>
      <c r="W6" s="252"/>
      <c r="X6" s="252"/>
      <c r="Y6" s="252"/>
      <c r="Z6" s="252"/>
      <c r="AA6" s="252"/>
      <c r="AB6" s="252"/>
      <c r="AC6" s="252"/>
      <c r="AD6" s="252"/>
      <c r="AE6" s="252"/>
      <c r="AF6" s="252"/>
      <c r="AG6" s="252"/>
      <c r="AH6" s="252"/>
      <c r="AI6" s="252"/>
      <c r="AJ6" s="252"/>
      <c r="AK6" s="252"/>
      <c r="AL6" s="252"/>
      <c r="AM6" s="252"/>
      <c r="AN6" s="252"/>
      <c r="AO6" s="252"/>
      <c r="AP6" s="252"/>
      <c r="AQ6" s="252"/>
      <c r="AR6" s="252"/>
      <c r="AS6" s="252"/>
      <c r="AT6" s="252"/>
      <c r="AU6" s="252"/>
      <c r="AV6" s="252"/>
      <c r="AW6" s="252"/>
      <c r="AX6" s="252"/>
      <c r="AY6" s="252"/>
      <c r="AZ6" s="252"/>
      <c r="BA6" s="252"/>
      <c r="BB6" s="252"/>
      <c r="BC6" s="252"/>
      <c r="BD6" s="252"/>
      <c r="BE6" s="252"/>
      <c r="BF6" s="252"/>
      <c r="BG6" s="252"/>
      <c r="BH6" s="252"/>
      <c r="BI6" s="252"/>
      <c r="BJ6" s="252"/>
    </row>
    <row r="7" spans="1:62" ht="24.95" customHeight="1">
      <c r="A7" s="447"/>
      <c r="B7" s="448"/>
      <c r="C7" s="448"/>
      <c r="D7" s="448"/>
      <c r="E7" s="448"/>
      <c r="F7" s="448"/>
      <c r="G7" s="448"/>
      <c r="H7" s="448"/>
      <c r="I7" s="448"/>
      <c r="J7" s="449"/>
      <c r="K7" s="252"/>
      <c r="L7" s="252"/>
      <c r="M7" s="251"/>
      <c r="N7" s="252"/>
      <c r="O7" s="252"/>
      <c r="P7" s="252"/>
      <c r="Q7" s="252"/>
      <c r="R7" s="252"/>
      <c r="S7" s="252"/>
      <c r="T7" s="252"/>
      <c r="U7" s="252"/>
      <c r="V7" s="252"/>
      <c r="W7" s="252"/>
      <c r="X7" s="252"/>
      <c r="Y7" s="252"/>
      <c r="Z7" s="252"/>
      <c r="AA7" s="252"/>
      <c r="AB7" s="252"/>
      <c r="AC7" s="252"/>
      <c r="AD7" s="252"/>
      <c r="AE7" s="252"/>
      <c r="AF7" s="252"/>
      <c r="AG7" s="252"/>
      <c r="AH7" s="252"/>
      <c r="AI7" s="252"/>
      <c r="AJ7" s="252"/>
      <c r="AK7" s="252"/>
      <c r="AL7" s="252"/>
      <c r="AM7" s="252"/>
      <c r="AN7" s="252"/>
      <c r="AO7" s="252"/>
      <c r="AP7" s="252"/>
      <c r="AQ7" s="252"/>
      <c r="AR7" s="252"/>
      <c r="AS7" s="252"/>
      <c r="AT7" s="252"/>
      <c r="AU7" s="252"/>
      <c r="AV7" s="252"/>
      <c r="AW7" s="252"/>
      <c r="AX7" s="252"/>
      <c r="AY7" s="252"/>
      <c r="AZ7" s="252"/>
      <c r="BA7" s="252"/>
      <c r="BB7" s="252"/>
      <c r="BC7" s="252"/>
      <c r="BD7" s="252"/>
      <c r="BE7" s="252"/>
      <c r="BF7" s="252"/>
      <c r="BG7" s="252"/>
      <c r="BH7" s="252"/>
      <c r="BI7" s="252"/>
      <c r="BJ7" s="252"/>
    </row>
    <row r="8" spans="1:62" ht="24.95" customHeight="1">
      <c r="A8" s="276">
        <v>2</v>
      </c>
      <c r="B8" s="450" t="s">
        <v>19</v>
      </c>
      <c r="C8" s="451"/>
      <c r="D8" s="452"/>
      <c r="E8" s="277"/>
      <c r="F8" s="278"/>
      <c r="G8" s="279"/>
      <c r="H8" s="279"/>
      <c r="I8" s="280"/>
      <c r="J8" s="281"/>
      <c r="K8" s="252"/>
      <c r="L8" s="252"/>
      <c r="M8" s="251"/>
      <c r="N8" s="252"/>
      <c r="O8" s="252"/>
      <c r="P8" s="252"/>
      <c r="Q8" s="252"/>
      <c r="R8" s="252"/>
      <c r="S8" s="252"/>
      <c r="T8" s="252"/>
      <c r="U8" s="252"/>
      <c r="V8" s="252"/>
      <c r="W8" s="252"/>
      <c r="X8" s="252"/>
      <c r="Y8" s="252"/>
      <c r="Z8" s="252"/>
      <c r="AA8" s="252"/>
      <c r="AB8" s="252"/>
      <c r="AC8" s="252"/>
      <c r="AD8" s="252"/>
      <c r="AE8" s="252"/>
      <c r="AF8" s="252"/>
      <c r="AG8" s="252"/>
      <c r="AH8" s="252"/>
      <c r="AI8" s="252"/>
      <c r="AJ8" s="252"/>
      <c r="AK8" s="252"/>
      <c r="AL8" s="252"/>
      <c r="AM8" s="252"/>
      <c r="AN8" s="252"/>
      <c r="AO8" s="252"/>
      <c r="AP8" s="252"/>
      <c r="AQ8" s="252"/>
      <c r="AR8" s="252"/>
      <c r="AS8" s="252"/>
      <c r="AT8" s="252"/>
      <c r="AU8" s="252"/>
      <c r="AV8" s="252"/>
      <c r="AW8" s="252"/>
      <c r="AX8" s="252"/>
      <c r="AY8" s="252"/>
      <c r="AZ8" s="252"/>
      <c r="BA8" s="252"/>
      <c r="BB8" s="252"/>
      <c r="BC8" s="252"/>
      <c r="BD8" s="252"/>
      <c r="BE8" s="252"/>
      <c r="BF8" s="252"/>
      <c r="BG8" s="252"/>
      <c r="BH8" s="252"/>
      <c r="BI8" s="252"/>
      <c r="BJ8" s="252"/>
    </row>
    <row r="9" spans="1:62" ht="35.1" customHeight="1">
      <c r="A9" s="266" t="s">
        <v>20</v>
      </c>
      <c r="B9" s="267">
        <v>93563</v>
      </c>
      <c r="C9" s="267" t="s">
        <v>21</v>
      </c>
      <c r="D9" s="282" t="s">
        <v>22</v>
      </c>
      <c r="E9" s="283" t="s">
        <v>23</v>
      </c>
      <c r="F9" s="284">
        <v>10</v>
      </c>
      <c r="G9" s="271">
        <v>5646.15</v>
      </c>
      <c r="H9" s="271">
        <f>ROUND(G9*(1+$G$2),2)</f>
        <v>7050.35</v>
      </c>
      <c r="I9" s="272">
        <f>ROUND(H9*F9,2)</f>
        <v>70503.5</v>
      </c>
      <c r="J9" s="273">
        <f>ROUND(I9/$I$279,4)</f>
        <v>0.03</v>
      </c>
      <c r="K9" s="251"/>
      <c r="M9" s="251"/>
      <c r="N9" s="252"/>
      <c r="O9" s="252"/>
      <c r="P9" s="252"/>
      <c r="Q9" s="252"/>
      <c r="R9" s="252"/>
      <c r="S9" s="252"/>
      <c r="T9" s="252"/>
      <c r="U9" s="252"/>
      <c r="V9" s="252"/>
      <c r="W9" s="252"/>
      <c r="X9" s="252"/>
      <c r="Y9" s="252"/>
      <c r="Z9" s="252"/>
      <c r="AA9" s="252"/>
      <c r="AB9" s="252"/>
      <c r="AC9" s="252"/>
      <c r="AD9" s="252"/>
      <c r="AE9" s="252"/>
      <c r="AF9" s="252"/>
      <c r="AG9" s="252"/>
      <c r="AH9" s="252"/>
      <c r="AI9" s="252"/>
      <c r="AJ9" s="252"/>
      <c r="AK9" s="252"/>
      <c r="AL9" s="252"/>
      <c r="AM9" s="252"/>
      <c r="AN9" s="252"/>
      <c r="AO9" s="252"/>
      <c r="AP9" s="252"/>
      <c r="AQ9" s="252"/>
      <c r="AR9" s="252"/>
      <c r="AS9" s="252"/>
      <c r="AT9" s="252"/>
      <c r="AU9" s="252"/>
      <c r="AV9" s="252"/>
      <c r="AW9" s="252"/>
      <c r="AX9" s="252"/>
      <c r="AY9" s="252"/>
      <c r="AZ9" s="252"/>
      <c r="BA9" s="252"/>
      <c r="BB9" s="252"/>
      <c r="BC9" s="252"/>
      <c r="BD9" s="252"/>
      <c r="BE9" s="252"/>
      <c r="BF9" s="252"/>
      <c r="BG9" s="252"/>
      <c r="BH9" s="252"/>
      <c r="BI9" s="252"/>
      <c r="BJ9" s="252"/>
    </row>
    <row r="10" spans="1:62" ht="35.1" customHeight="1">
      <c r="A10" s="266" t="s">
        <v>24</v>
      </c>
      <c r="B10" s="267">
        <v>93565</v>
      </c>
      <c r="C10" s="267" t="s">
        <v>21</v>
      </c>
      <c r="D10" s="282" t="s">
        <v>25</v>
      </c>
      <c r="E10" s="283" t="s">
        <v>23</v>
      </c>
      <c r="F10" s="284">
        <v>2.5</v>
      </c>
      <c r="G10" s="271">
        <v>24788.99</v>
      </c>
      <c r="H10" s="271">
        <f t="shared" ref="H10:H11" si="0">ROUND(G10*(1+$G$2),2)</f>
        <v>30954.01</v>
      </c>
      <c r="I10" s="272">
        <f>ROUND(H10*F10,2)</f>
        <v>77385.03</v>
      </c>
      <c r="J10" s="273">
        <f>ROUND(I10/$I$279,4)</f>
        <v>3.3000000000000002E-2</v>
      </c>
      <c r="K10" s="251"/>
      <c r="L10" s="251"/>
      <c r="M10" s="251"/>
      <c r="N10" s="252"/>
      <c r="O10" s="252"/>
      <c r="P10" s="252"/>
      <c r="Q10" s="252"/>
      <c r="R10" s="252"/>
      <c r="S10" s="252"/>
      <c r="T10" s="252"/>
      <c r="U10" s="252"/>
      <c r="V10" s="252"/>
      <c r="W10" s="252"/>
      <c r="X10" s="252"/>
      <c r="Y10" s="252"/>
      <c r="Z10" s="252"/>
      <c r="AA10" s="252"/>
      <c r="AB10" s="252"/>
      <c r="AC10" s="252"/>
      <c r="AD10" s="252"/>
      <c r="AE10" s="252"/>
      <c r="AF10" s="252"/>
      <c r="AG10" s="252"/>
      <c r="AH10" s="252"/>
      <c r="AI10" s="252"/>
      <c r="AJ10" s="252"/>
      <c r="AK10" s="252"/>
      <c r="AL10" s="252"/>
      <c r="AM10" s="252"/>
      <c r="AN10" s="252"/>
      <c r="AO10" s="252"/>
      <c r="AP10" s="252"/>
      <c r="AQ10" s="252"/>
      <c r="AR10" s="252"/>
      <c r="AS10" s="252"/>
      <c r="AT10" s="252"/>
      <c r="AU10" s="252"/>
      <c r="AV10" s="252"/>
      <c r="AW10" s="252"/>
      <c r="AX10" s="252"/>
      <c r="AY10" s="252"/>
      <c r="AZ10" s="252"/>
      <c r="BA10" s="252"/>
      <c r="BB10" s="252"/>
      <c r="BC10" s="252"/>
      <c r="BD10" s="252"/>
      <c r="BE10" s="252"/>
      <c r="BF10" s="252"/>
      <c r="BG10" s="252"/>
      <c r="BH10" s="252"/>
      <c r="BI10" s="252"/>
      <c r="BJ10" s="252"/>
    </row>
    <row r="11" spans="1:62" ht="35.1" customHeight="1">
      <c r="A11" s="266" t="s">
        <v>26</v>
      </c>
      <c r="B11" s="267">
        <v>93572</v>
      </c>
      <c r="C11" s="267" t="s">
        <v>21</v>
      </c>
      <c r="D11" s="282" t="s">
        <v>27</v>
      </c>
      <c r="E11" s="283" t="s">
        <v>23</v>
      </c>
      <c r="F11" s="284">
        <v>10</v>
      </c>
      <c r="G11" s="271">
        <v>11519.29</v>
      </c>
      <c r="H11" s="271">
        <f t="shared" si="0"/>
        <v>14384.14</v>
      </c>
      <c r="I11" s="272">
        <f>ROUND(H11*F11,2)</f>
        <v>143841.4</v>
      </c>
      <c r="J11" s="273">
        <f>ROUND(I11/$I$279,4)</f>
        <v>6.13E-2</v>
      </c>
      <c r="K11" s="251"/>
      <c r="L11" s="251"/>
      <c r="M11" s="251"/>
      <c r="N11" s="252"/>
      <c r="O11" s="252"/>
      <c r="P11" s="252"/>
      <c r="Q11" s="252"/>
      <c r="R11" s="252"/>
      <c r="S11" s="252"/>
      <c r="T11" s="252"/>
      <c r="U11" s="252"/>
      <c r="V11" s="252"/>
      <c r="W11" s="252"/>
      <c r="X11" s="252"/>
      <c r="Y11" s="252"/>
      <c r="Z11" s="252"/>
      <c r="AA11" s="252"/>
      <c r="AB11" s="252"/>
      <c r="AC11" s="252"/>
      <c r="AD11" s="252"/>
      <c r="AE11" s="252"/>
      <c r="AF11" s="252"/>
      <c r="AG11" s="252"/>
      <c r="AH11" s="252"/>
      <c r="AI11" s="252"/>
      <c r="AJ11" s="252"/>
      <c r="AK11" s="252"/>
      <c r="AL11" s="252"/>
      <c r="AM11" s="252"/>
      <c r="AN11" s="252"/>
      <c r="AO11" s="252"/>
      <c r="AP11" s="252"/>
      <c r="AQ11" s="252"/>
      <c r="AR11" s="252"/>
      <c r="AS11" s="252"/>
      <c r="AT11" s="252"/>
      <c r="AU11" s="252"/>
      <c r="AV11" s="252"/>
      <c r="AW11" s="252"/>
      <c r="AX11" s="252"/>
      <c r="AY11" s="252"/>
      <c r="AZ11" s="252"/>
      <c r="BA11" s="252"/>
      <c r="BB11" s="252"/>
      <c r="BC11" s="252"/>
      <c r="BD11" s="252"/>
      <c r="BE11" s="252"/>
      <c r="BF11" s="252"/>
      <c r="BG11" s="252"/>
      <c r="BH11" s="252"/>
      <c r="BI11" s="252"/>
      <c r="BJ11" s="252"/>
    </row>
    <row r="12" spans="1:62" ht="24.95" customHeight="1">
      <c r="A12" s="453" t="s">
        <v>28</v>
      </c>
      <c r="B12" s="454"/>
      <c r="C12" s="454"/>
      <c r="D12" s="454"/>
      <c r="E12" s="454"/>
      <c r="F12" s="454"/>
      <c r="G12" s="454"/>
      <c r="H12" s="455"/>
      <c r="I12" s="286">
        <f>SUM(I9:I11)</f>
        <v>291729.93</v>
      </c>
      <c r="J12" s="275">
        <f>ROUND(I12/$I$279,4)</f>
        <v>0.12429999999999999</v>
      </c>
      <c r="K12" s="251"/>
      <c r="L12" s="252"/>
      <c r="M12" s="251"/>
      <c r="N12" s="252"/>
      <c r="O12" s="252"/>
      <c r="P12" s="252"/>
      <c r="Q12" s="252"/>
      <c r="R12" s="252"/>
      <c r="S12" s="252"/>
      <c r="T12" s="252"/>
      <c r="U12" s="252"/>
      <c r="V12" s="252"/>
      <c r="W12" s="252"/>
      <c r="X12" s="252"/>
      <c r="Y12" s="252"/>
      <c r="Z12" s="252"/>
      <c r="AA12" s="252"/>
      <c r="AB12" s="252"/>
      <c r="AC12" s="252"/>
      <c r="AD12" s="252"/>
      <c r="AE12" s="252"/>
      <c r="AF12" s="252"/>
      <c r="AG12" s="252"/>
      <c r="AH12" s="252"/>
      <c r="AI12" s="252"/>
      <c r="AJ12" s="252"/>
      <c r="AK12" s="252"/>
      <c r="AL12" s="252"/>
      <c r="AM12" s="252"/>
      <c r="AN12" s="252"/>
      <c r="AO12" s="252"/>
      <c r="AP12" s="252"/>
      <c r="AQ12" s="252"/>
      <c r="AR12" s="252"/>
      <c r="AS12" s="252"/>
      <c r="AT12" s="252"/>
      <c r="AU12" s="252"/>
      <c r="AV12" s="252"/>
      <c r="AW12" s="252"/>
      <c r="AX12" s="252"/>
      <c r="AY12" s="252"/>
      <c r="AZ12" s="252"/>
      <c r="BA12" s="252"/>
      <c r="BB12" s="252"/>
      <c r="BC12" s="252"/>
      <c r="BD12" s="252"/>
      <c r="BE12" s="252"/>
      <c r="BF12" s="252"/>
      <c r="BG12" s="252"/>
      <c r="BH12" s="252"/>
      <c r="BI12" s="252"/>
      <c r="BJ12" s="252"/>
    </row>
    <row r="13" spans="1:62" ht="24.95" customHeight="1">
      <c r="A13" s="467"/>
      <c r="B13" s="468"/>
      <c r="C13" s="468"/>
      <c r="D13" s="468"/>
      <c r="E13" s="468"/>
      <c r="F13" s="468"/>
      <c r="G13" s="468"/>
      <c r="H13" s="468"/>
      <c r="I13" s="468"/>
      <c r="J13" s="469"/>
      <c r="K13" s="252"/>
      <c r="L13" s="252"/>
      <c r="M13" s="251"/>
      <c r="N13" s="252"/>
      <c r="O13" s="252"/>
      <c r="P13" s="252"/>
      <c r="Q13" s="252"/>
      <c r="R13" s="252"/>
      <c r="S13" s="252"/>
      <c r="T13" s="252"/>
      <c r="U13" s="252"/>
      <c r="V13" s="252"/>
      <c r="W13" s="252"/>
      <c r="X13" s="252"/>
      <c r="Y13" s="252"/>
      <c r="Z13" s="252"/>
      <c r="AA13" s="252"/>
      <c r="AB13" s="252"/>
      <c r="AC13" s="252"/>
      <c r="AD13" s="252"/>
      <c r="AE13" s="252"/>
      <c r="AF13" s="252"/>
      <c r="AG13" s="252"/>
      <c r="AH13" s="252"/>
      <c r="AI13" s="252"/>
      <c r="AJ13" s="252"/>
      <c r="AK13" s="252"/>
      <c r="AL13" s="252"/>
      <c r="AM13" s="252"/>
      <c r="AN13" s="252"/>
      <c r="AO13" s="252"/>
      <c r="AP13" s="252"/>
      <c r="AQ13" s="252"/>
      <c r="AR13" s="252"/>
      <c r="AS13" s="252"/>
      <c r="AT13" s="252"/>
      <c r="AU13" s="252"/>
      <c r="AV13" s="252"/>
      <c r="AW13" s="252"/>
      <c r="AX13" s="252"/>
      <c r="AY13" s="252"/>
      <c r="AZ13" s="252"/>
      <c r="BA13" s="252"/>
      <c r="BB13" s="252"/>
      <c r="BC13" s="252"/>
      <c r="BD13" s="252"/>
      <c r="BE13" s="252"/>
      <c r="BF13" s="252"/>
      <c r="BG13" s="252"/>
      <c r="BH13" s="252"/>
      <c r="BI13" s="252"/>
      <c r="BJ13" s="252"/>
    </row>
    <row r="14" spans="1:62" ht="24.95" customHeight="1">
      <c r="A14" s="276">
        <v>3</v>
      </c>
      <c r="B14" s="464" t="s">
        <v>29</v>
      </c>
      <c r="C14" s="465"/>
      <c r="D14" s="452"/>
      <c r="E14" s="287"/>
      <c r="F14" s="278"/>
      <c r="G14" s="279"/>
      <c r="H14" s="279"/>
      <c r="I14" s="280"/>
      <c r="J14" s="281"/>
      <c r="K14" s="252"/>
      <c r="L14" s="252"/>
      <c r="M14" s="251"/>
      <c r="N14" s="252"/>
      <c r="O14" s="252"/>
      <c r="P14" s="252"/>
      <c r="Q14" s="252"/>
      <c r="R14" s="252"/>
      <c r="S14" s="252"/>
      <c r="T14" s="252"/>
      <c r="U14" s="252"/>
      <c r="V14" s="252"/>
      <c r="W14" s="252"/>
      <c r="X14" s="252"/>
      <c r="Y14" s="252"/>
      <c r="Z14" s="252"/>
      <c r="AA14" s="252"/>
      <c r="AB14" s="252"/>
      <c r="AC14" s="252"/>
      <c r="AD14" s="252"/>
      <c r="AE14" s="252"/>
      <c r="AF14" s="252"/>
      <c r="AG14" s="252"/>
      <c r="AH14" s="252"/>
      <c r="AI14" s="252"/>
      <c r="AJ14" s="252"/>
      <c r="AK14" s="252"/>
      <c r="AL14" s="252"/>
      <c r="AM14" s="252"/>
      <c r="AN14" s="252"/>
      <c r="AO14" s="252"/>
      <c r="AP14" s="252"/>
      <c r="AQ14" s="252"/>
      <c r="AR14" s="252"/>
      <c r="AS14" s="252"/>
      <c r="AT14" s="252"/>
      <c r="AU14" s="252"/>
      <c r="AV14" s="252"/>
      <c r="AW14" s="252"/>
      <c r="AX14" s="252"/>
      <c r="AY14" s="252"/>
      <c r="AZ14" s="252"/>
      <c r="BA14" s="252"/>
      <c r="BB14" s="252"/>
      <c r="BC14" s="252"/>
      <c r="BD14" s="252"/>
      <c r="BE14" s="252"/>
      <c r="BF14" s="252"/>
      <c r="BG14" s="252"/>
      <c r="BH14" s="252"/>
      <c r="BI14" s="252"/>
      <c r="BJ14" s="252"/>
    </row>
    <row r="15" spans="1:62" ht="35.1" customHeight="1">
      <c r="A15" s="266" t="s">
        <v>30</v>
      </c>
      <c r="B15" s="267">
        <v>103689</v>
      </c>
      <c r="C15" s="267" t="s">
        <v>21</v>
      </c>
      <c r="D15" s="282" t="s">
        <v>31</v>
      </c>
      <c r="E15" s="283" t="s">
        <v>32</v>
      </c>
      <c r="F15" s="284">
        <v>3</v>
      </c>
      <c r="G15" s="271">
        <v>377.67</v>
      </c>
      <c r="H15" s="285">
        <f>ROUND(G15*(1+$G$2),2)</f>
        <v>471.6</v>
      </c>
      <c r="I15" s="272">
        <f>ROUND(H15*F15,2)</f>
        <v>1414.8</v>
      </c>
      <c r="J15" s="273">
        <f>ROUND(I15/$I$279,4)</f>
        <v>5.9999999999999995E-4</v>
      </c>
      <c r="K15" s="251"/>
      <c r="L15" s="470"/>
      <c r="M15" s="470"/>
      <c r="N15" s="252"/>
      <c r="O15" s="252"/>
      <c r="P15" s="252"/>
      <c r="Q15" s="252"/>
      <c r="R15" s="252"/>
      <c r="S15" s="252"/>
      <c r="T15" s="252"/>
      <c r="U15" s="252"/>
      <c r="V15" s="252"/>
      <c r="W15" s="252"/>
      <c r="X15" s="252"/>
      <c r="Y15" s="252"/>
      <c r="Z15" s="252"/>
      <c r="AA15" s="252"/>
      <c r="AB15" s="252"/>
      <c r="AC15" s="252"/>
      <c r="AD15" s="252"/>
      <c r="AE15" s="252"/>
      <c r="AF15" s="252"/>
      <c r="AG15" s="252"/>
      <c r="AH15" s="252"/>
      <c r="AI15" s="252"/>
      <c r="AJ15" s="252"/>
      <c r="AK15" s="252"/>
      <c r="AL15" s="252"/>
      <c r="AM15" s="252"/>
      <c r="AN15" s="252"/>
      <c r="AO15" s="252"/>
      <c r="AP15" s="252"/>
      <c r="AQ15" s="252"/>
      <c r="AR15" s="252"/>
      <c r="AS15" s="252"/>
      <c r="AT15" s="252"/>
      <c r="AU15" s="252"/>
      <c r="AV15" s="252"/>
      <c r="AW15" s="252"/>
      <c r="AX15" s="252"/>
      <c r="AY15" s="252"/>
      <c r="AZ15" s="252"/>
      <c r="BA15" s="252"/>
      <c r="BB15" s="252"/>
      <c r="BC15" s="252"/>
      <c r="BD15" s="252"/>
      <c r="BE15" s="252"/>
      <c r="BF15" s="252"/>
      <c r="BG15" s="252"/>
      <c r="BH15" s="252"/>
      <c r="BI15" s="252"/>
      <c r="BJ15" s="252"/>
    </row>
    <row r="16" spans="1:62" ht="35.1" customHeight="1">
      <c r="A16" s="266" t="s">
        <v>33</v>
      </c>
      <c r="B16" s="267" t="s">
        <v>34</v>
      </c>
      <c r="C16" s="267" t="s">
        <v>35</v>
      </c>
      <c r="D16" s="282" t="s">
        <v>36</v>
      </c>
      <c r="E16" s="283" t="s">
        <v>32</v>
      </c>
      <c r="F16" s="284">
        <v>64.819999999999993</v>
      </c>
      <c r="G16" s="271">
        <v>226.97</v>
      </c>
      <c r="H16" s="285">
        <f>ROUND(G16*(1+$G$2),2)</f>
        <v>283.42</v>
      </c>
      <c r="I16" s="272">
        <f>ROUND(H16*F16,2)</f>
        <v>18371.28</v>
      </c>
      <c r="J16" s="273">
        <f>ROUND(I16/$I$279,4)</f>
        <v>7.7999999999999996E-3</v>
      </c>
      <c r="K16" s="251"/>
      <c r="L16" s="251"/>
      <c r="M16" s="251"/>
      <c r="N16" s="252"/>
      <c r="O16" s="252"/>
      <c r="P16" s="252"/>
      <c r="Q16" s="252"/>
      <c r="R16" s="252"/>
      <c r="S16" s="252"/>
      <c r="T16" s="252"/>
      <c r="U16" s="252"/>
      <c r="V16" s="252"/>
      <c r="W16" s="252"/>
      <c r="X16" s="252"/>
      <c r="Y16" s="252"/>
      <c r="Z16" s="252"/>
      <c r="AA16" s="252"/>
      <c r="AB16" s="252"/>
      <c r="AC16" s="252"/>
      <c r="AD16" s="252"/>
      <c r="AE16" s="252"/>
      <c r="AF16" s="252"/>
      <c r="AG16" s="252"/>
      <c r="AH16" s="252"/>
      <c r="AI16" s="252"/>
      <c r="AJ16" s="252"/>
      <c r="AK16" s="252"/>
      <c r="AL16" s="252"/>
      <c r="AM16" s="252"/>
      <c r="AN16" s="252"/>
      <c r="AO16" s="252"/>
      <c r="AP16" s="252"/>
      <c r="AQ16" s="252"/>
      <c r="AR16" s="252"/>
      <c r="AS16" s="252"/>
      <c r="AT16" s="252"/>
      <c r="AU16" s="252"/>
      <c r="AV16" s="252"/>
      <c r="AW16" s="252"/>
      <c r="AX16" s="252"/>
      <c r="AY16" s="252"/>
      <c r="AZ16" s="252"/>
      <c r="BA16" s="252"/>
      <c r="BB16" s="252"/>
      <c r="BC16" s="252"/>
      <c r="BD16" s="252"/>
      <c r="BE16" s="252"/>
      <c r="BF16" s="252"/>
      <c r="BG16" s="252"/>
      <c r="BH16" s="252"/>
      <c r="BI16" s="252"/>
      <c r="BJ16" s="252"/>
    </row>
    <row r="17" spans="1:62" ht="35.1" customHeight="1">
      <c r="A17" s="266" t="s">
        <v>37</v>
      </c>
      <c r="B17" s="267">
        <v>92273</v>
      </c>
      <c r="C17" s="267" t="s">
        <v>21</v>
      </c>
      <c r="D17" s="282" t="s">
        <v>38</v>
      </c>
      <c r="E17" s="283" t="s">
        <v>39</v>
      </c>
      <c r="F17" s="284">
        <v>70.84</v>
      </c>
      <c r="G17" s="271">
        <v>15.41</v>
      </c>
      <c r="H17" s="285">
        <f>ROUND(G17*(1+$G$2),2)</f>
        <v>19.239999999999998</v>
      </c>
      <c r="I17" s="272">
        <f>ROUND(H17*F17,2)</f>
        <v>1362.96</v>
      </c>
      <c r="J17" s="273">
        <f>ROUND(I17/$I$279,4)</f>
        <v>5.9999999999999995E-4</v>
      </c>
      <c r="K17" s="251"/>
      <c r="L17" s="251"/>
      <c r="M17" s="251"/>
      <c r="N17" s="252"/>
      <c r="O17" s="252"/>
      <c r="P17" s="252"/>
      <c r="Q17" s="252"/>
      <c r="R17" s="252"/>
      <c r="S17" s="252"/>
      <c r="T17" s="252"/>
      <c r="U17" s="252"/>
      <c r="V17" s="252"/>
      <c r="W17" s="252"/>
      <c r="X17" s="252"/>
      <c r="Y17" s="252"/>
      <c r="Z17" s="252"/>
      <c r="AA17" s="252"/>
      <c r="AB17" s="252"/>
      <c r="AC17" s="252"/>
      <c r="AD17" s="252"/>
      <c r="AE17" s="252"/>
      <c r="AF17" s="252"/>
      <c r="AG17" s="252"/>
      <c r="AH17" s="252"/>
      <c r="AI17" s="252"/>
      <c r="AJ17" s="252"/>
      <c r="AK17" s="252"/>
      <c r="AL17" s="252"/>
      <c r="AM17" s="252"/>
      <c r="AN17" s="252"/>
      <c r="AO17" s="252"/>
      <c r="AP17" s="252"/>
      <c r="AQ17" s="252"/>
      <c r="AR17" s="252"/>
      <c r="AS17" s="252"/>
      <c r="AT17" s="252"/>
      <c r="AU17" s="252"/>
      <c r="AV17" s="252"/>
      <c r="AW17" s="252"/>
      <c r="AX17" s="252"/>
      <c r="AY17" s="252"/>
      <c r="AZ17" s="252"/>
      <c r="BA17" s="252"/>
      <c r="BB17" s="252"/>
      <c r="BC17" s="252"/>
      <c r="BD17" s="252"/>
      <c r="BE17" s="252"/>
      <c r="BF17" s="252"/>
      <c r="BG17" s="252"/>
      <c r="BH17" s="252"/>
      <c r="BI17" s="252"/>
      <c r="BJ17" s="252"/>
    </row>
    <row r="18" spans="1:62" ht="24.95" customHeight="1">
      <c r="A18" s="453" t="s">
        <v>40</v>
      </c>
      <c r="B18" s="454"/>
      <c r="C18" s="454"/>
      <c r="D18" s="454"/>
      <c r="E18" s="454"/>
      <c r="F18" s="454"/>
      <c r="G18" s="454"/>
      <c r="H18" s="455"/>
      <c r="I18" s="286">
        <f>SUM(I15:I17)</f>
        <v>21149.039999999997</v>
      </c>
      <c r="J18" s="275">
        <f>ROUND(I18/$I$279,4)</f>
        <v>8.9999999999999993E-3</v>
      </c>
      <c r="K18" s="251"/>
      <c r="L18" s="252"/>
      <c r="M18" s="251"/>
      <c r="N18" s="252"/>
      <c r="O18" s="252"/>
      <c r="P18" s="252"/>
      <c r="Q18" s="252"/>
      <c r="R18" s="252"/>
      <c r="S18" s="252"/>
      <c r="T18" s="252"/>
      <c r="U18" s="252"/>
      <c r="V18" s="252"/>
      <c r="W18" s="252"/>
      <c r="X18" s="252"/>
      <c r="Y18" s="252"/>
      <c r="Z18" s="252"/>
      <c r="AA18" s="252"/>
      <c r="AB18" s="252"/>
      <c r="AC18" s="252"/>
      <c r="AD18" s="252"/>
      <c r="AE18" s="252"/>
      <c r="AF18" s="252"/>
      <c r="AG18" s="252"/>
      <c r="AH18" s="252"/>
      <c r="AI18" s="252"/>
      <c r="AJ18" s="252"/>
      <c r="AK18" s="252"/>
      <c r="AL18" s="252"/>
      <c r="AM18" s="252"/>
      <c r="AN18" s="252"/>
      <c r="AO18" s="252"/>
      <c r="AP18" s="252"/>
      <c r="AQ18" s="252"/>
      <c r="AR18" s="252"/>
      <c r="AS18" s="252"/>
      <c r="AT18" s="252"/>
      <c r="AU18" s="252"/>
      <c r="AV18" s="252"/>
      <c r="AW18" s="252"/>
      <c r="AX18" s="252"/>
      <c r="AY18" s="252"/>
      <c r="AZ18" s="252"/>
      <c r="BA18" s="252"/>
      <c r="BB18" s="252"/>
      <c r="BC18" s="252"/>
      <c r="BD18" s="252"/>
      <c r="BE18" s="252"/>
      <c r="BF18" s="252"/>
      <c r="BG18" s="252"/>
      <c r="BH18" s="252"/>
      <c r="BI18" s="252"/>
      <c r="BJ18" s="252"/>
    </row>
    <row r="19" spans="1:62" ht="24.95" customHeight="1">
      <c r="A19" s="467"/>
      <c r="B19" s="468"/>
      <c r="C19" s="468"/>
      <c r="D19" s="468"/>
      <c r="E19" s="468"/>
      <c r="F19" s="468"/>
      <c r="G19" s="468"/>
      <c r="H19" s="468"/>
      <c r="I19" s="468"/>
      <c r="J19" s="469"/>
      <c r="K19" s="252"/>
      <c r="L19" s="252"/>
      <c r="M19" s="251"/>
      <c r="N19" s="252"/>
      <c r="O19" s="252"/>
      <c r="P19" s="252"/>
      <c r="Q19" s="252"/>
      <c r="R19" s="252"/>
      <c r="S19" s="252"/>
      <c r="T19" s="252"/>
      <c r="U19" s="252"/>
      <c r="V19" s="252"/>
      <c r="W19" s="252"/>
      <c r="X19" s="252"/>
      <c r="Y19" s="252"/>
      <c r="Z19" s="252"/>
      <c r="AA19" s="252"/>
      <c r="AB19" s="252"/>
      <c r="AC19" s="252"/>
      <c r="AD19" s="252"/>
      <c r="AE19" s="252"/>
      <c r="AF19" s="252"/>
      <c r="AG19" s="252"/>
      <c r="AH19" s="252"/>
      <c r="AI19" s="252"/>
      <c r="AJ19" s="252"/>
      <c r="AK19" s="252"/>
      <c r="AL19" s="252"/>
      <c r="AM19" s="252"/>
      <c r="AN19" s="252"/>
      <c r="AO19" s="252"/>
      <c r="AP19" s="252"/>
      <c r="AQ19" s="252"/>
      <c r="AR19" s="252"/>
      <c r="AS19" s="252"/>
      <c r="AT19" s="252"/>
      <c r="AU19" s="252"/>
      <c r="AV19" s="252"/>
      <c r="AW19" s="252"/>
      <c r="AX19" s="252"/>
      <c r="AY19" s="252"/>
      <c r="AZ19" s="252"/>
      <c r="BA19" s="252"/>
      <c r="BB19" s="252"/>
      <c r="BC19" s="252"/>
      <c r="BD19" s="252"/>
      <c r="BE19" s="252"/>
      <c r="BF19" s="252"/>
      <c r="BG19" s="252"/>
      <c r="BH19" s="252"/>
      <c r="BI19" s="252"/>
      <c r="BJ19" s="288"/>
    </row>
    <row r="20" spans="1:62" ht="24.95" customHeight="1">
      <c r="A20" s="276">
        <v>4</v>
      </c>
      <c r="B20" s="460" t="s">
        <v>41</v>
      </c>
      <c r="C20" s="460"/>
      <c r="D20" s="459"/>
      <c r="E20" s="287"/>
      <c r="F20" s="278"/>
      <c r="G20" s="279"/>
      <c r="H20" s="279"/>
      <c r="I20" s="280"/>
      <c r="J20" s="281"/>
      <c r="K20" s="252"/>
      <c r="L20" s="252"/>
      <c r="M20" s="251"/>
      <c r="N20" s="252"/>
      <c r="O20" s="252"/>
      <c r="P20" s="252"/>
      <c r="Q20" s="252"/>
      <c r="R20" s="252"/>
      <c r="S20" s="252"/>
      <c r="T20" s="252"/>
      <c r="U20" s="252"/>
      <c r="V20" s="252"/>
      <c r="W20" s="252"/>
      <c r="X20" s="252"/>
      <c r="Y20" s="252"/>
      <c r="Z20" s="252"/>
      <c r="AA20" s="252"/>
      <c r="AB20" s="252"/>
      <c r="AC20" s="252"/>
      <c r="AD20" s="252"/>
      <c r="AE20" s="252"/>
      <c r="AF20" s="252"/>
      <c r="AG20" s="252"/>
      <c r="AH20" s="252"/>
      <c r="AI20" s="252"/>
      <c r="AJ20" s="252"/>
      <c r="AK20" s="252"/>
      <c r="AL20" s="252"/>
      <c r="AM20" s="252"/>
      <c r="AN20" s="252"/>
      <c r="AO20" s="252"/>
      <c r="AP20" s="252"/>
      <c r="AQ20" s="252"/>
      <c r="AR20" s="252"/>
      <c r="AS20" s="252"/>
      <c r="AT20" s="252"/>
      <c r="AU20" s="252"/>
      <c r="AV20" s="252"/>
      <c r="AW20" s="252"/>
      <c r="AX20" s="252"/>
      <c r="AY20" s="252"/>
      <c r="AZ20" s="252"/>
      <c r="BA20" s="252"/>
      <c r="BB20" s="252"/>
      <c r="BC20" s="252"/>
      <c r="BD20" s="252"/>
      <c r="BE20" s="252"/>
      <c r="BF20" s="252"/>
      <c r="BG20" s="252"/>
      <c r="BH20" s="252"/>
      <c r="BI20" s="252"/>
      <c r="BJ20" s="288"/>
    </row>
    <row r="21" spans="1:62" s="106" customFormat="1" ht="36.75" customHeight="1">
      <c r="A21" s="290" t="s">
        <v>42</v>
      </c>
      <c r="B21" s="291">
        <v>100982</v>
      </c>
      <c r="C21" s="292" t="s">
        <v>21</v>
      </c>
      <c r="D21" s="293" t="s">
        <v>43</v>
      </c>
      <c r="E21" s="291" t="s">
        <v>44</v>
      </c>
      <c r="F21" s="294">
        <f>ROUND((16.78+F55*0.03)*1.5,2)</f>
        <v>59.21</v>
      </c>
      <c r="G21" s="271">
        <v>9.2899999999999991</v>
      </c>
      <c r="H21" s="295">
        <f>ROUND(G21*(1+$G$2),2)</f>
        <v>11.6</v>
      </c>
      <c r="I21" s="296">
        <f>ROUND(H21*F21,2)</f>
        <v>686.84</v>
      </c>
      <c r="J21" s="297">
        <f>ROUND(I21/$I$279,4)</f>
        <v>2.9999999999999997E-4</v>
      </c>
      <c r="K21" s="114"/>
      <c r="L21" s="114"/>
      <c r="M21" s="249"/>
      <c r="N21" s="114"/>
      <c r="O21" s="114"/>
      <c r="P21" s="114"/>
      <c r="Q21" s="114"/>
      <c r="R21" s="114"/>
      <c r="S21" s="114"/>
      <c r="T21" s="114"/>
      <c r="U21" s="114"/>
      <c r="V21" s="114"/>
      <c r="W21" s="114"/>
      <c r="X21" s="114"/>
      <c r="Y21" s="114"/>
      <c r="Z21" s="114"/>
      <c r="AA21" s="114"/>
      <c r="AB21" s="114"/>
      <c r="AC21" s="114"/>
      <c r="AD21" s="114"/>
      <c r="AE21" s="114"/>
      <c r="AF21" s="114"/>
      <c r="AG21" s="114"/>
      <c r="AH21" s="114"/>
      <c r="AI21" s="114"/>
      <c r="AJ21" s="114"/>
      <c r="AK21" s="114"/>
      <c r="AL21" s="114"/>
      <c r="AM21" s="114"/>
      <c r="AN21" s="114"/>
      <c r="AO21" s="114"/>
      <c r="AP21" s="114"/>
      <c r="AQ21" s="114"/>
      <c r="AR21" s="114"/>
      <c r="AS21" s="114"/>
      <c r="AT21" s="114"/>
      <c r="AU21" s="114"/>
      <c r="AV21" s="114"/>
      <c r="AW21" s="114"/>
      <c r="AX21" s="114"/>
      <c r="AY21" s="114"/>
      <c r="AZ21" s="114"/>
      <c r="BA21" s="114"/>
      <c r="BB21" s="114"/>
      <c r="BC21" s="114"/>
      <c r="BD21" s="114"/>
      <c r="BE21" s="114"/>
      <c r="BF21" s="114"/>
      <c r="BG21" s="114"/>
      <c r="BH21" s="114"/>
      <c r="BI21" s="114"/>
    </row>
    <row r="22" spans="1:62" ht="35.1" customHeight="1">
      <c r="A22" s="266" t="s">
        <v>45</v>
      </c>
      <c r="B22" s="267">
        <v>95875</v>
      </c>
      <c r="C22" s="267" t="s">
        <v>21</v>
      </c>
      <c r="D22" s="282" t="s">
        <v>46</v>
      </c>
      <c r="E22" s="283" t="s">
        <v>47</v>
      </c>
      <c r="F22" s="284">
        <v>710.52</v>
      </c>
      <c r="G22" s="271">
        <v>2.64</v>
      </c>
      <c r="H22" s="285">
        <f>ROUND(G22*(1+$G$2),2)</f>
        <v>3.3</v>
      </c>
      <c r="I22" s="272">
        <f>ROUND(H22*F22,2)</f>
        <v>2344.7199999999998</v>
      </c>
      <c r="J22" s="273">
        <f>ROUND(I22/$I$279,4)</f>
        <v>1E-3</v>
      </c>
      <c r="K22" s="251"/>
      <c r="L22" s="251"/>
      <c r="M22" s="251"/>
      <c r="N22" s="252"/>
      <c r="O22" s="252"/>
      <c r="P22" s="252"/>
      <c r="Q22" s="252"/>
      <c r="R22" s="252"/>
      <c r="S22" s="252"/>
      <c r="T22" s="252"/>
      <c r="U22" s="252"/>
      <c r="V22" s="252"/>
      <c r="W22" s="252"/>
      <c r="X22" s="252"/>
      <c r="Y22" s="252"/>
      <c r="Z22" s="252"/>
      <c r="AA22" s="252"/>
      <c r="AB22" s="252"/>
      <c r="AC22" s="252"/>
      <c r="AD22" s="252"/>
      <c r="AE22" s="252"/>
      <c r="AF22" s="252"/>
      <c r="AG22" s="252"/>
      <c r="AH22" s="252"/>
      <c r="AI22" s="252"/>
      <c r="AJ22" s="252"/>
      <c r="AK22" s="252"/>
      <c r="AL22" s="252"/>
      <c r="AM22" s="252"/>
      <c r="AN22" s="252"/>
      <c r="AO22" s="252"/>
      <c r="AP22" s="252"/>
      <c r="AQ22" s="252"/>
      <c r="AR22" s="252"/>
      <c r="AS22" s="252"/>
      <c r="AT22" s="252"/>
      <c r="AU22" s="252"/>
      <c r="AV22" s="252"/>
      <c r="AW22" s="252"/>
      <c r="AX22" s="252"/>
      <c r="AY22" s="252"/>
      <c r="AZ22" s="252"/>
      <c r="BA22" s="252"/>
      <c r="BB22" s="252"/>
      <c r="BC22" s="252"/>
      <c r="BD22" s="252"/>
      <c r="BE22" s="252"/>
      <c r="BF22" s="252"/>
      <c r="BG22" s="252"/>
      <c r="BH22" s="252"/>
      <c r="BI22" s="252"/>
      <c r="BJ22" s="252"/>
    </row>
    <row r="23" spans="1:62" ht="24.95" customHeight="1">
      <c r="A23" s="453" t="s">
        <v>48</v>
      </c>
      <c r="B23" s="454"/>
      <c r="C23" s="454"/>
      <c r="D23" s="454"/>
      <c r="E23" s="454"/>
      <c r="F23" s="454"/>
      <c r="G23" s="454"/>
      <c r="H23" s="455"/>
      <c r="I23" s="286">
        <f>SUM(I21:I22)</f>
        <v>3031.56</v>
      </c>
      <c r="J23" s="275">
        <f>ROUND(I23/$I$279,4)</f>
        <v>1.2999999999999999E-3</v>
      </c>
      <c r="K23" s="251"/>
      <c r="L23" s="252"/>
      <c r="M23" s="251"/>
      <c r="N23" s="252"/>
      <c r="O23" s="252"/>
      <c r="P23" s="252"/>
      <c r="Q23" s="252"/>
      <c r="R23" s="252"/>
      <c r="S23" s="252"/>
      <c r="T23" s="252"/>
      <c r="U23" s="252"/>
      <c r="V23" s="252"/>
      <c r="W23" s="252"/>
      <c r="X23" s="252"/>
      <c r="Y23" s="252"/>
      <c r="Z23" s="252"/>
      <c r="AA23" s="252"/>
      <c r="AB23" s="252"/>
      <c r="AC23" s="252"/>
      <c r="AD23" s="252"/>
      <c r="AE23" s="252"/>
      <c r="AF23" s="252"/>
      <c r="AG23" s="252"/>
      <c r="AH23" s="252"/>
      <c r="AI23" s="252"/>
      <c r="AJ23" s="252"/>
      <c r="AK23" s="252"/>
      <c r="AL23" s="252"/>
      <c r="AM23" s="252"/>
      <c r="AN23" s="252"/>
      <c r="AO23" s="252"/>
      <c r="AP23" s="252"/>
      <c r="AQ23" s="252"/>
      <c r="AR23" s="252"/>
      <c r="AS23" s="252"/>
      <c r="AT23" s="252"/>
      <c r="AU23" s="252"/>
      <c r="AV23" s="252"/>
      <c r="AW23" s="252"/>
      <c r="AX23" s="252"/>
      <c r="AY23" s="252"/>
      <c r="AZ23" s="252"/>
      <c r="BA23" s="252"/>
      <c r="BB23" s="252"/>
      <c r="BC23" s="252"/>
      <c r="BD23" s="252"/>
      <c r="BE23" s="252"/>
      <c r="BF23" s="252"/>
      <c r="BG23" s="252"/>
      <c r="BH23" s="252"/>
      <c r="BI23" s="252"/>
      <c r="BJ23" s="288"/>
    </row>
    <row r="24" spans="1:62" ht="24.95" customHeight="1">
      <c r="A24" s="461"/>
      <c r="B24" s="462"/>
      <c r="C24" s="462"/>
      <c r="D24" s="462"/>
      <c r="E24" s="462"/>
      <c r="F24" s="462"/>
      <c r="G24" s="462"/>
      <c r="H24" s="462"/>
      <c r="I24" s="462"/>
      <c r="J24" s="463"/>
      <c r="K24" s="252"/>
      <c r="L24" s="252"/>
      <c r="M24" s="251"/>
      <c r="N24" s="252"/>
      <c r="O24" s="252"/>
      <c r="P24" s="252"/>
      <c r="Q24" s="252"/>
      <c r="R24" s="252"/>
      <c r="S24" s="252"/>
      <c r="T24" s="252"/>
      <c r="U24" s="252"/>
      <c r="V24" s="252"/>
      <c r="W24" s="252"/>
      <c r="X24" s="252"/>
      <c r="Y24" s="252"/>
      <c r="Z24" s="252"/>
      <c r="AA24" s="252"/>
      <c r="AB24" s="252"/>
      <c r="AC24" s="252"/>
      <c r="AD24" s="252"/>
      <c r="AE24" s="252"/>
      <c r="AF24" s="252"/>
      <c r="AG24" s="252"/>
      <c r="AH24" s="252"/>
      <c r="AI24" s="252"/>
      <c r="AJ24" s="252"/>
      <c r="AK24" s="252"/>
      <c r="AL24" s="252"/>
      <c r="AM24" s="252"/>
      <c r="AN24" s="252"/>
      <c r="AO24" s="252"/>
      <c r="AP24" s="252"/>
      <c r="AQ24" s="252"/>
      <c r="AR24" s="252"/>
      <c r="AS24" s="252"/>
      <c r="AT24" s="252"/>
      <c r="AU24" s="252"/>
      <c r="AV24" s="252"/>
      <c r="AW24" s="252"/>
      <c r="AX24" s="252"/>
      <c r="AY24" s="252"/>
      <c r="AZ24" s="252"/>
      <c r="BA24" s="252"/>
      <c r="BB24" s="252"/>
      <c r="BC24" s="252"/>
      <c r="BD24" s="252"/>
      <c r="BE24" s="252"/>
      <c r="BF24" s="252"/>
      <c r="BG24" s="252"/>
      <c r="BH24" s="252"/>
      <c r="BI24" s="252"/>
      <c r="BJ24" s="288"/>
    </row>
    <row r="25" spans="1:62" ht="24.95" customHeight="1">
      <c r="A25" s="298">
        <v>5</v>
      </c>
      <c r="B25" s="450" t="s">
        <v>49</v>
      </c>
      <c r="C25" s="451"/>
      <c r="D25" s="466"/>
      <c r="E25" s="299"/>
      <c r="F25" s="300"/>
      <c r="G25" s="301"/>
      <c r="H25" s="112"/>
      <c r="I25" s="115"/>
      <c r="J25" s="281"/>
      <c r="K25" s="252"/>
      <c r="L25" s="252"/>
      <c r="M25" s="251"/>
      <c r="N25" s="252"/>
      <c r="O25" s="252"/>
      <c r="P25" s="252"/>
      <c r="Q25" s="252"/>
      <c r="R25" s="252"/>
      <c r="S25" s="252"/>
      <c r="T25" s="252"/>
      <c r="U25" s="252"/>
      <c r="V25" s="252"/>
      <c r="W25" s="252"/>
      <c r="X25" s="252"/>
      <c r="Y25" s="252"/>
      <c r="Z25" s="252"/>
      <c r="AA25" s="252"/>
      <c r="AB25" s="252"/>
      <c r="AC25" s="252"/>
      <c r="AD25" s="252"/>
      <c r="AE25" s="252"/>
      <c r="AF25" s="252"/>
      <c r="AG25" s="252"/>
      <c r="AH25" s="252"/>
      <c r="AI25" s="252"/>
      <c r="AJ25" s="252"/>
      <c r="AK25" s="252"/>
      <c r="AL25" s="252"/>
      <c r="AM25" s="252"/>
      <c r="AN25" s="252"/>
      <c r="AO25" s="252"/>
      <c r="AP25" s="252"/>
      <c r="AQ25" s="252"/>
      <c r="AR25" s="252"/>
      <c r="AS25" s="252"/>
      <c r="AT25" s="252"/>
      <c r="AU25" s="252"/>
      <c r="AV25" s="252"/>
      <c r="AW25" s="252"/>
      <c r="AX25" s="252"/>
      <c r="AY25" s="252"/>
      <c r="AZ25" s="252"/>
      <c r="BA25" s="252"/>
      <c r="BB25" s="252"/>
      <c r="BC25" s="252"/>
      <c r="BD25" s="252"/>
      <c r="BE25" s="252"/>
      <c r="BF25" s="252"/>
      <c r="BG25" s="252"/>
      <c r="BH25" s="252"/>
      <c r="BI25" s="252"/>
      <c r="BJ25" s="288"/>
    </row>
    <row r="26" spans="1:62" ht="74.25" customHeight="1">
      <c r="A26" s="266" t="s">
        <v>50</v>
      </c>
      <c r="B26" s="267" t="s">
        <v>51</v>
      </c>
      <c r="C26" s="267" t="s">
        <v>35</v>
      </c>
      <c r="D26" s="282" t="s">
        <v>52</v>
      </c>
      <c r="E26" s="283" t="s">
        <v>17</v>
      </c>
      <c r="F26" s="284">
        <v>1</v>
      </c>
      <c r="G26" s="271">
        <v>43848.09</v>
      </c>
      <c r="H26" s="285">
        <f>ROUND(G26*(1+$G$2),2)</f>
        <v>54753.11</v>
      </c>
      <c r="I26" s="272">
        <f>ROUND(H26*F26,2)</f>
        <v>54753.11</v>
      </c>
      <c r="J26" s="273">
        <f t="shared" ref="J26:J33" si="1">ROUND(I26/$I$279,4)</f>
        <v>2.3300000000000001E-2</v>
      </c>
      <c r="K26" s="251"/>
      <c r="L26" s="251"/>
      <c r="M26" s="251"/>
      <c r="N26" s="252"/>
      <c r="O26" s="252"/>
      <c r="P26" s="252"/>
      <c r="Q26" s="252"/>
      <c r="R26" s="252"/>
      <c r="S26" s="252"/>
      <c r="T26" s="252"/>
      <c r="U26" s="252"/>
      <c r="V26" s="252"/>
      <c r="W26" s="252"/>
      <c r="X26" s="252"/>
      <c r="Y26" s="252"/>
      <c r="Z26" s="252"/>
      <c r="AA26" s="252"/>
      <c r="AB26" s="252"/>
      <c r="AC26" s="252"/>
      <c r="AD26" s="252"/>
      <c r="AE26" s="252"/>
      <c r="AF26" s="252"/>
      <c r="AG26" s="252"/>
      <c r="AH26" s="252"/>
      <c r="AI26" s="252"/>
      <c r="AJ26" s="252"/>
      <c r="AK26" s="252"/>
      <c r="AL26" s="252"/>
      <c r="AM26" s="252"/>
      <c r="AN26" s="252"/>
      <c r="AO26" s="252"/>
      <c r="AP26" s="252"/>
      <c r="AQ26" s="252"/>
      <c r="AR26" s="252"/>
      <c r="AS26" s="252"/>
      <c r="AT26" s="252"/>
      <c r="AU26" s="252"/>
      <c r="AV26" s="252"/>
      <c r="AW26" s="252"/>
      <c r="AX26" s="252"/>
      <c r="AY26" s="252"/>
      <c r="AZ26" s="252"/>
      <c r="BA26" s="252"/>
      <c r="BB26" s="252"/>
      <c r="BC26" s="252"/>
      <c r="BD26" s="252"/>
      <c r="BE26" s="252"/>
      <c r="BF26" s="252"/>
      <c r="BG26" s="252"/>
      <c r="BH26" s="252"/>
      <c r="BI26" s="252"/>
      <c r="BJ26" s="252"/>
    </row>
    <row r="27" spans="1:62" ht="63.75" customHeight="1">
      <c r="A27" s="266" t="s">
        <v>53</v>
      </c>
      <c r="B27" s="267">
        <v>99837</v>
      </c>
      <c r="C27" s="267" t="s">
        <v>21</v>
      </c>
      <c r="D27" s="282" t="s">
        <v>54</v>
      </c>
      <c r="E27" s="283" t="s">
        <v>39</v>
      </c>
      <c r="F27" s="284">
        <v>22.4</v>
      </c>
      <c r="G27" s="271">
        <v>704.25</v>
      </c>
      <c r="H27" s="285">
        <f t="shared" ref="H27:H32" si="2">ROUND(G27*(1+$G$2),2)</f>
        <v>879.4</v>
      </c>
      <c r="I27" s="272">
        <f t="shared" ref="I27:I32" si="3">ROUND(H27*F27,2)</f>
        <v>19698.560000000001</v>
      </c>
      <c r="J27" s="273">
        <f t="shared" si="1"/>
        <v>8.3999999999999995E-3</v>
      </c>
      <c r="K27" s="251"/>
      <c r="L27" s="251"/>
      <c r="M27" s="251"/>
      <c r="N27" s="252"/>
      <c r="O27" s="252"/>
      <c r="P27" s="252"/>
      <c r="Q27" s="252"/>
      <c r="R27" s="252"/>
      <c r="S27" s="252"/>
      <c r="T27" s="252"/>
      <c r="U27" s="252"/>
      <c r="V27" s="252"/>
      <c r="W27" s="252"/>
      <c r="X27" s="252"/>
      <c r="Y27" s="252"/>
      <c r="Z27" s="252"/>
      <c r="AA27" s="252"/>
      <c r="AB27" s="252"/>
      <c r="AC27" s="252"/>
      <c r="AD27" s="252"/>
      <c r="AE27" s="252"/>
      <c r="AF27" s="252"/>
      <c r="AG27" s="252"/>
      <c r="AH27" s="252"/>
      <c r="AI27" s="252"/>
      <c r="AJ27" s="252"/>
      <c r="AK27" s="252"/>
      <c r="AL27" s="252"/>
      <c r="AM27" s="252"/>
      <c r="AN27" s="252"/>
      <c r="AO27" s="252"/>
      <c r="AP27" s="252"/>
      <c r="AQ27" s="252"/>
      <c r="AR27" s="252"/>
      <c r="AS27" s="252"/>
      <c r="AT27" s="252"/>
      <c r="AU27" s="252"/>
      <c r="AV27" s="252"/>
      <c r="AW27" s="252"/>
      <c r="AX27" s="252"/>
      <c r="AY27" s="252"/>
      <c r="AZ27" s="252"/>
      <c r="BA27" s="252"/>
      <c r="BB27" s="252"/>
      <c r="BC27" s="252"/>
      <c r="BD27" s="252"/>
      <c r="BE27" s="252"/>
      <c r="BF27" s="252"/>
      <c r="BG27" s="252"/>
      <c r="BH27" s="252"/>
      <c r="BI27" s="252"/>
      <c r="BJ27" s="252"/>
    </row>
    <row r="28" spans="1:62" ht="35.1" customHeight="1">
      <c r="A28" s="266" t="s">
        <v>55</v>
      </c>
      <c r="B28" s="267">
        <v>100719</v>
      </c>
      <c r="C28" s="267" t="s">
        <v>21</v>
      </c>
      <c r="D28" s="282" t="s">
        <v>56</v>
      </c>
      <c r="E28" s="283" t="s">
        <v>32</v>
      </c>
      <c r="F28" s="284">
        <f>F27*2</f>
        <v>44.8</v>
      </c>
      <c r="G28" s="271">
        <v>13.93</v>
      </c>
      <c r="H28" s="285">
        <f t="shared" si="2"/>
        <v>17.39</v>
      </c>
      <c r="I28" s="272">
        <f t="shared" si="3"/>
        <v>779.07</v>
      </c>
      <c r="J28" s="273">
        <f t="shared" si="1"/>
        <v>2.9999999999999997E-4</v>
      </c>
      <c r="K28" s="251"/>
      <c r="L28" s="251"/>
      <c r="M28" s="251"/>
      <c r="N28" s="252"/>
      <c r="O28" s="252"/>
      <c r="P28" s="252"/>
      <c r="Q28" s="252"/>
      <c r="R28" s="252"/>
      <c r="S28" s="252"/>
      <c r="T28" s="252"/>
      <c r="U28" s="252"/>
      <c r="V28" s="252"/>
      <c r="W28" s="252"/>
      <c r="X28" s="252"/>
      <c r="Y28" s="252"/>
      <c r="Z28" s="252"/>
      <c r="AA28" s="252"/>
      <c r="AB28" s="252"/>
      <c r="AC28" s="252"/>
      <c r="AD28" s="252"/>
      <c r="AE28" s="252"/>
      <c r="AF28" s="252"/>
      <c r="AG28" s="252"/>
      <c r="AH28" s="252"/>
      <c r="AI28" s="252"/>
      <c r="AJ28" s="252"/>
      <c r="AK28" s="252"/>
      <c r="AL28" s="252"/>
      <c r="AM28" s="252"/>
      <c r="AN28" s="252"/>
      <c r="AO28" s="252"/>
      <c r="AP28" s="252"/>
      <c r="AQ28" s="252"/>
      <c r="AR28" s="252"/>
      <c r="AS28" s="252"/>
      <c r="AT28" s="252"/>
      <c r="AU28" s="252"/>
      <c r="AV28" s="252"/>
      <c r="AW28" s="252"/>
      <c r="AX28" s="252"/>
      <c r="AY28" s="252"/>
      <c r="AZ28" s="252"/>
      <c r="BA28" s="252"/>
      <c r="BB28" s="252"/>
      <c r="BC28" s="252"/>
      <c r="BD28" s="252"/>
      <c r="BE28" s="252"/>
      <c r="BF28" s="252"/>
      <c r="BG28" s="252"/>
      <c r="BH28" s="252"/>
      <c r="BI28" s="252"/>
      <c r="BJ28" s="252"/>
    </row>
    <row r="29" spans="1:62" ht="50.25" customHeight="1">
      <c r="A29" s="266" t="s">
        <v>57</v>
      </c>
      <c r="B29" s="267">
        <v>100761</v>
      </c>
      <c r="C29" s="267" t="s">
        <v>21</v>
      </c>
      <c r="D29" s="282" t="s">
        <v>58</v>
      </c>
      <c r="E29" s="283" t="s">
        <v>32</v>
      </c>
      <c r="F29" s="284">
        <f>F28</f>
        <v>44.8</v>
      </c>
      <c r="G29" s="271">
        <v>61.25</v>
      </c>
      <c r="H29" s="285">
        <f t="shared" si="2"/>
        <v>76.48</v>
      </c>
      <c r="I29" s="272">
        <f t="shared" si="3"/>
        <v>3426.3</v>
      </c>
      <c r="J29" s="273">
        <f t="shared" si="1"/>
        <v>1.5E-3</v>
      </c>
      <c r="K29" s="251"/>
      <c r="L29" s="251"/>
      <c r="M29" s="251"/>
      <c r="N29" s="252"/>
      <c r="O29" s="252"/>
      <c r="P29" s="252"/>
      <c r="Q29" s="252"/>
      <c r="R29" s="252"/>
      <c r="S29" s="252"/>
      <c r="T29" s="252"/>
      <c r="U29" s="252"/>
      <c r="V29" s="252"/>
      <c r="W29" s="252"/>
      <c r="X29" s="252"/>
      <c r="Y29" s="252"/>
      <c r="Z29" s="252"/>
      <c r="AA29" s="252"/>
      <c r="AB29" s="252"/>
      <c r="AC29" s="252"/>
      <c r="AD29" s="252"/>
      <c r="AE29" s="252"/>
      <c r="AF29" s="252"/>
      <c r="AG29" s="252"/>
      <c r="AH29" s="252"/>
      <c r="AI29" s="252"/>
      <c r="AJ29" s="252"/>
      <c r="AK29" s="252"/>
      <c r="AL29" s="252"/>
      <c r="AM29" s="252"/>
      <c r="AN29" s="252"/>
      <c r="AO29" s="252"/>
      <c r="AP29" s="252"/>
      <c r="AQ29" s="252"/>
      <c r="AR29" s="252"/>
      <c r="AS29" s="252"/>
      <c r="AT29" s="252"/>
      <c r="AU29" s="252"/>
      <c r="AV29" s="252"/>
      <c r="AW29" s="252"/>
      <c r="AX29" s="252"/>
      <c r="AY29" s="252"/>
      <c r="AZ29" s="252"/>
      <c r="BA29" s="252"/>
      <c r="BB29" s="252"/>
      <c r="BC29" s="252"/>
      <c r="BD29" s="252"/>
      <c r="BE29" s="252"/>
      <c r="BF29" s="252"/>
      <c r="BG29" s="252"/>
      <c r="BH29" s="252"/>
      <c r="BI29" s="252"/>
      <c r="BJ29" s="252"/>
    </row>
    <row r="30" spans="1:62" ht="35.1" customHeight="1">
      <c r="A30" s="266" t="s">
        <v>59</v>
      </c>
      <c r="B30" s="267">
        <v>87257</v>
      </c>
      <c r="C30" s="267" t="s">
        <v>21</v>
      </c>
      <c r="D30" s="282" t="s">
        <v>60</v>
      </c>
      <c r="E30" s="283" t="s">
        <v>32</v>
      </c>
      <c r="F30" s="284">
        <v>117.5</v>
      </c>
      <c r="G30" s="271">
        <v>62.5</v>
      </c>
      <c r="H30" s="285">
        <f t="shared" si="2"/>
        <v>78.040000000000006</v>
      </c>
      <c r="I30" s="272">
        <f t="shared" si="3"/>
        <v>9169.7000000000007</v>
      </c>
      <c r="J30" s="273">
        <f t="shared" si="1"/>
        <v>3.8999999999999998E-3</v>
      </c>
      <c r="K30" s="251"/>
      <c r="L30" s="251"/>
      <c r="M30" s="251"/>
      <c r="N30" s="252"/>
      <c r="O30" s="252"/>
      <c r="P30" s="252"/>
      <c r="Q30" s="252"/>
      <c r="R30" s="252"/>
      <c r="S30" s="252"/>
      <c r="T30" s="252"/>
      <c r="U30" s="252"/>
      <c r="V30" s="252"/>
      <c r="W30" s="252"/>
      <c r="X30" s="252"/>
      <c r="Y30" s="252"/>
      <c r="Z30" s="252"/>
      <c r="AA30" s="252"/>
      <c r="AB30" s="252"/>
      <c r="AC30" s="252"/>
      <c r="AD30" s="252"/>
      <c r="AE30" s="252"/>
      <c r="AF30" s="252"/>
      <c r="AG30" s="252"/>
      <c r="AH30" s="252"/>
      <c r="AI30" s="252"/>
      <c r="AJ30" s="252"/>
      <c r="AK30" s="252"/>
      <c r="AL30" s="252"/>
      <c r="AM30" s="252"/>
      <c r="AN30" s="252"/>
      <c r="AO30" s="252"/>
      <c r="AP30" s="252"/>
      <c r="AQ30" s="252"/>
      <c r="AR30" s="252"/>
      <c r="AS30" s="252"/>
      <c r="AT30" s="252"/>
      <c r="AU30" s="252"/>
      <c r="AV30" s="252"/>
      <c r="AW30" s="252"/>
      <c r="AX30" s="252"/>
      <c r="AY30" s="252"/>
      <c r="AZ30" s="252"/>
      <c r="BA30" s="252"/>
      <c r="BB30" s="252"/>
      <c r="BC30" s="252"/>
      <c r="BD30" s="252"/>
      <c r="BE30" s="252"/>
      <c r="BF30" s="252"/>
      <c r="BG30" s="252"/>
      <c r="BH30" s="252"/>
      <c r="BI30" s="252"/>
      <c r="BJ30" s="252"/>
    </row>
    <row r="31" spans="1:62" ht="36" customHeight="1">
      <c r="A31" s="266" t="s">
        <v>61</v>
      </c>
      <c r="B31" s="267">
        <v>88650</v>
      </c>
      <c r="C31" s="267" t="s">
        <v>21</v>
      </c>
      <c r="D31" s="282" t="s">
        <v>62</v>
      </c>
      <c r="E31" s="283" t="s">
        <v>39</v>
      </c>
      <c r="F31" s="284">
        <v>32.25</v>
      </c>
      <c r="G31" s="271">
        <v>12.07</v>
      </c>
      <c r="H31" s="285">
        <f t="shared" si="2"/>
        <v>15.07</v>
      </c>
      <c r="I31" s="272">
        <f t="shared" si="3"/>
        <v>486.01</v>
      </c>
      <c r="J31" s="273">
        <f t="shared" si="1"/>
        <v>2.0000000000000001E-4</v>
      </c>
      <c r="K31" s="251"/>
      <c r="L31" s="251"/>
      <c r="M31" s="251"/>
      <c r="N31" s="252"/>
      <c r="O31" s="252"/>
      <c r="P31" s="252"/>
      <c r="Q31" s="252"/>
      <c r="R31" s="252"/>
      <c r="S31" s="252"/>
      <c r="T31" s="252"/>
      <c r="U31" s="252"/>
      <c r="V31" s="252"/>
      <c r="W31" s="252"/>
      <c r="X31" s="252"/>
      <c r="Y31" s="252"/>
      <c r="Z31" s="252"/>
      <c r="AA31" s="252"/>
      <c r="AB31" s="252"/>
      <c r="AC31" s="252"/>
      <c r="AD31" s="252"/>
      <c r="AE31" s="252"/>
      <c r="AF31" s="252"/>
      <c r="AG31" s="252"/>
      <c r="AH31" s="252"/>
      <c r="AI31" s="252"/>
      <c r="AJ31" s="252"/>
      <c r="AK31" s="252"/>
      <c r="AL31" s="252"/>
      <c r="AM31" s="252"/>
      <c r="AN31" s="252"/>
      <c r="AO31" s="252"/>
      <c r="AP31" s="252"/>
      <c r="AQ31" s="252"/>
      <c r="AR31" s="252"/>
      <c r="AS31" s="252"/>
      <c r="AT31" s="252"/>
      <c r="AU31" s="252"/>
      <c r="AV31" s="252"/>
      <c r="AW31" s="252"/>
      <c r="AX31" s="252"/>
      <c r="AY31" s="252"/>
      <c r="AZ31" s="252"/>
      <c r="BA31" s="252"/>
      <c r="BB31" s="252"/>
      <c r="BC31" s="252"/>
      <c r="BD31" s="252"/>
      <c r="BE31" s="252"/>
      <c r="BF31" s="252"/>
      <c r="BG31" s="252"/>
      <c r="BH31" s="252"/>
      <c r="BI31" s="252"/>
      <c r="BJ31" s="252"/>
    </row>
    <row r="32" spans="1:62" ht="47.25" customHeight="1">
      <c r="A32" s="266" t="s">
        <v>63</v>
      </c>
      <c r="B32" s="267" t="s">
        <v>64</v>
      </c>
      <c r="C32" s="267" t="s">
        <v>65</v>
      </c>
      <c r="D32" s="282" t="s">
        <v>66</v>
      </c>
      <c r="E32" s="283" t="s">
        <v>32</v>
      </c>
      <c r="F32" s="284">
        <f>F27*0.06</f>
        <v>1.3440000000000001</v>
      </c>
      <c r="G32" s="271">
        <v>314.58999999999997</v>
      </c>
      <c r="H32" s="285">
        <f t="shared" si="2"/>
        <v>392.83</v>
      </c>
      <c r="I32" s="272">
        <f t="shared" si="3"/>
        <v>527.96</v>
      </c>
      <c r="J32" s="273">
        <f t="shared" si="1"/>
        <v>2.0000000000000001E-4</v>
      </c>
      <c r="K32" s="251"/>
      <c r="L32" s="251"/>
      <c r="M32" s="251"/>
      <c r="N32" s="252"/>
      <c r="O32" s="252"/>
      <c r="P32" s="252"/>
      <c r="Q32" s="252"/>
      <c r="R32" s="252"/>
      <c r="S32" s="252"/>
      <c r="T32" s="252"/>
      <c r="U32" s="252"/>
      <c r="V32" s="252"/>
      <c r="W32" s="252"/>
      <c r="X32" s="252"/>
      <c r="Y32" s="252"/>
      <c r="Z32" s="252"/>
      <c r="AA32" s="252"/>
      <c r="AB32" s="252"/>
      <c r="AC32" s="252"/>
      <c r="AD32" s="252"/>
      <c r="AE32" s="252"/>
      <c r="AF32" s="252"/>
      <c r="AG32" s="252"/>
      <c r="AH32" s="252"/>
      <c r="AI32" s="252"/>
      <c r="AJ32" s="252"/>
      <c r="AK32" s="252"/>
      <c r="AL32" s="252"/>
      <c r="AM32" s="252"/>
      <c r="AN32" s="252"/>
      <c r="AO32" s="252"/>
      <c r="AP32" s="252"/>
      <c r="AQ32" s="252"/>
      <c r="AR32" s="252"/>
      <c r="AS32" s="252"/>
      <c r="AT32" s="252"/>
      <c r="AU32" s="252"/>
      <c r="AV32" s="252"/>
      <c r="AW32" s="252"/>
      <c r="AX32" s="252"/>
      <c r="AY32" s="252"/>
      <c r="AZ32" s="252"/>
      <c r="BA32" s="252"/>
      <c r="BB32" s="252"/>
      <c r="BC32" s="252"/>
      <c r="BD32" s="252"/>
      <c r="BE32" s="252"/>
      <c r="BF32" s="252"/>
      <c r="BG32" s="252"/>
      <c r="BH32" s="252"/>
      <c r="BI32" s="252"/>
      <c r="BJ32" s="252"/>
    </row>
    <row r="33" spans="1:62" ht="24.95" customHeight="1">
      <c r="A33" s="453" t="s">
        <v>67</v>
      </c>
      <c r="B33" s="454"/>
      <c r="C33" s="454"/>
      <c r="D33" s="454"/>
      <c r="E33" s="454"/>
      <c r="F33" s="454"/>
      <c r="G33" s="454"/>
      <c r="H33" s="455"/>
      <c r="I33" s="286">
        <f>SUM(I26:I32)</f>
        <v>88840.71</v>
      </c>
      <c r="J33" s="275">
        <f t="shared" si="1"/>
        <v>3.7900000000000003E-2</v>
      </c>
      <c r="K33" s="251"/>
      <c r="L33" s="252"/>
      <c r="M33" s="251"/>
      <c r="N33" s="252"/>
      <c r="O33" s="252"/>
      <c r="P33" s="252"/>
      <c r="Q33" s="252"/>
      <c r="R33" s="252"/>
      <c r="S33" s="252"/>
      <c r="T33" s="252"/>
      <c r="U33" s="252"/>
      <c r="V33" s="252"/>
      <c r="W33" s="252"/>
      <c r="X33" s="252"/>
      <c r="Y33" s="252"/>
      <c r="Z33" s="252"/>
      <c r="AA33" s="252"/>
      <c r="AB33" s="252"/>
      <c r="AC33" s="252"/>
      <c r="AD33" s="252"/>
      <c r="AE33" s="252"/>
      <c r="AF33" s="252"/>
      <c r="AG33" s="252"/>
      <c r="AH33" s="252"/>
      <c r="AI33" s="252"/>
      <c r="AJ33" s="252"/>
      <c r="AK33" s="252"/>
      <c r="AL33" s="252"/>
      <c r="AM33" s="252"/>
      <c r="AN33" s="252"/>
      <c r="AO33" s="252"/>
      <c r="AP33" s="252"/>
      <c r="AQ33" s="252"/>
      <c r="AR33" s="252"/>
      <c r="AS33" s="252"/>
      <c r="AT33" s="252"/>
      <c r="AU33" s="252"/>
      <c r="AV33" s="252"/>
      <c r="AW33" s="252"/>
      <c r="AX33" s="252"/>
      <c r="AY33" s="252"/>
      <c r="AZ33" s="252"/>
      <c r="BA33" s="252"/>
      <c r="BB33" s="252"/>
      <c r="BC33" s="252"/>
      <c r="BD33" s="252"/>
      <c r="BE33" s="252"/>
      <c r="BF33" s="252"/>
      <c r="BG33" s="252"/>
      <c r="BH33" s="252"/>
      <c r="BI33" s="252"/>
      <c r="BJ33" s="288"/>
    </row>
    <row r="34" spans="1:62" ht="24.95" customHeight="1">
      <c r="A34" s="461"/>
      <c r="B34" s="462"/>
      <c r="C34" s="462"/>
      <c r="D34" s="462"/>
      <c r="E34" s="462"/>
      <c r="F34" s="462"/>
      <c r="G34" s="462"/>
      <c r="H34" s="462"/>
      <c r="I34" s="462"/>
      <c r="J34" s="463"/>
      <c r="K34" s="252"/>
      <c r="L34" s="252"/>
      <c r="M34" s="251"/>
      <c r="N34" s="252"/>
      <c r="O34" s="252"/>
      <c r="P34" s="252"/>
      <c r="Q34" s="252"/>
      <c r="R34" s="252"/>
      <c r="S34" s="252"/>
      <c r="T34" s="252"/>
      <c r="U34" s="252"/>
      <c r="V34" s="252"/>
      <c r="W34" s="252"/>
      <c r="X34" s="252"/>
      <c r="Y34" s="252"/>
      <c r="Z34" s="252"/>
      <c r="AA34" s="252"/>
      <c r="AB34" s="252"/>
      <c r="AC34" s="252"/>
      <c r="AD34" s="252"/>
      <c r="AE34" s="252"/>
      <c r="AF34" s="252"/>
      <c r="AG34" s="252"/>
      <c r="AH34" s="252"/>
      <c r="AI34" s="252"/>
      <c r="AJ34" s="252"/>
      <c r="AK34" s="252"/>
      <c r="AL34" s="252"/>
      <c r="AM34" s="252"/>
      <c r="AN34" s="252"/>
      <c r="AO34" s="252"/>
      <c r="AP34" s="252"/>
      <c r="AQ34" s="252"/>
      <c r="AR34" s="252"/>
      <c r="AS34" s="252"/>
      <c r="AT34" s="252"/>
      <c r="AU34" s="252"/>
      <c r="AV34" s="252"/>
      <c r="AW34" s="252"/>
      <c r="AX34" s="252"/>
      <c r="AY34" s="252"/>
      <c r="AZ34" s="252"/>
      <c r="BA34" s="252"/>
      <c r="BB34" s="252"/>
      <c r="BC34" s="252"/>
      <c r="BD34" s="252"/>
      <c r="BE34" s="252"/>
      <c r="BF34" s="252"/>
      <c r="BG34" s="252"/>
      <c r="BH34" s="252"/>
      <c r="BI34" s="252"/>
      <c r="BJ34" s="288"/>
    </row>
    <row r="35" spans="1:62" ht="24.95" customHeight="1">
      <c r="A35" s="276">
        <v>6</v>
      </c>
      <c r="B35" s="464" t="s">
        <v>68</v>
      </c>
      <c r="C35" s="465"/>
      <c r="D35" s="452"/>
      <c r="E35" s="287"/>
      <c r="F35" s="278"/>
      <c r="G35" s="279"/>
      <c r="H35" s="279"/>
      <c r="I35" s="280"/>
      <c r="J35" s="281"/>
      <c r="K35" s="252"/>
      <c r="L35" s="252"/>
      <c r="M35" s="251"/>
      <c r="N35" s="252"/>
      <c r="O35" s="252"/>
      <c r="P35" s="252"/>
      <c r="Q35" s="252"/>
      <c r="R35" s="252"/>
      <c r="S35" s="252"/>
      <c r="T35" s="252"/>
      <c r="U35" s="252"/>
      <c r="V35" s="252"/>
      <c r="W35" s="252"/>
      <c r="X35" s="252"/>
      <c r="Y35" s="252"/>
      <c r="Z35" s="252"/>
      <c r="AA35" s="252"/>
      <c r="AB35" s="252"/>
      <c r="AC35" s="252"/>
      <c r="AD35" s="252"/>
      <c r="AE35" s="252"/>
      <c r="AF35" s="252"/>
      <c r="AG35" s="252"/>
      <c r="AH35" s="252"/>
      <c r="AI35" s="252"/>
      <c r="AJ35" s="252"/>
      <c r="AK35" s="252"/>
      <c r="AL35" s="252"/>
      <c r="AM35" s="252"/>
      <c r="AN35" s="252"/>
      <c r="AO35" s="252"/>
      <c r="AP35" s="252"/>
      <c r="AQ35" s="252"/>
      <c r="AR35" s="252"/>
      <c r="AS35" s="252"/>
      <c r="AT35" s="252"/>
      <c r="AU35" s="252"/>
      <c r="AV35" s="252"/>
      <c r="AW35" s="252"/>
      <c r="AX35" s="252"/>
      <c r="AY35" s="252"/>
      <c r="AZ35" s="252"/>
      <c r="BA35" s="252"/>
      <c r="BB35" s="252"/>
      <c r="BC35" s="252"/>
      <c r="BD35" s="252"/>
      <c r="BE35" s="252"/>
      <c r="BF35" s="252"/>
      <c r="BG35" s="252"/>
      <c r="BH35" s="252"/>
      <c r="BI35" s="252"/>
      <c r="BJ35" s="288"/>
    </row>
    <row r="36" spans="1:62" ht="24.95" customHeight="1">
      <c r="A36" s="298" t="s">
        <v>69</v>
      </c>
      <c r="B36" s="458" t="s">
        <v>70</v>
      </c>
      <c r="C36" s="458"/>
      <c r="D36" s="459"/>
      <c r="E36" s="299"/>
      <c r="F36" s="300"/>
      <c r="G36" s="301"/>
      <c r="H36" s="112"/>
      <c r="I36" s="115">
        <f>SUM(I37:I38)</f>
        <v>92664.27</v>
      </c>
      <c r="J36" s="275">
        <f t="shared" ref="J36:J50" si="4">ROUND(I36/$I$279,4)</f>
        <v>3.95E-2</v>
      </c>
      <c r="K36" s="252"/>
      <c r="L36" s="252"/>
      <c r="M36" s="251"/>
      <c r="N36" s="252"/>
      <c r="O36" s="252"/>
      <c r="P36" s="252"/>
      <c r="Q36" s="252"/>
      <c r="R36" s="252"/>
      <c r="S36" s="252"/>
      <c r="T36" s="252"/>
      <c r="U36" s="252"/>
      <c r="V36" s="252"/>
      <c r="W36" s="252"/>
      <c r="X36" s="252"/>
      <c r="Y36" s="252"/>
      <c r="Z36" s="252"/>
      <c r="AA36" s="252"/>
      <c r="AB36" s="252"/>
      <c r="AC36" s="252"/>
      <c r="AD36" s="252"/>
      <c r="AE36" s="252"/>
      <c r="AF36" s="252"/>
      <c r="AG36" s="252"/>
      <c r="AH36" s="252"/>
      <c r="AI36" s="252"/>
      <c r="AJ36" s="252"/>
      <c r="AK36" s="252"/>
      <c r="AL36" s="252"/>
      <c r="AM36" s="252"/>
      <c r="AN36" s="252"/>
      <c r="AO36" s="252"/>
      <c r="AP36" s="252"/>
      <c r="AQ36" s="252"/>
      <c r="AR36" s="252"/>
      <c r="AS36" s="252"/>
      <c r="AT36" s="252"/>
      <c r="AU36" s="252"/>
      <c r="AV36" s="252"/>
      <c r="AW36" s="252"/>
      <c r="AX36" s="252"/>
      <c r="AY36" s="252"/>
      <c r="AZ36" s="252"/>
      <c r="BA36" s="252"/>
      <c r="BB36" s="252"/>
      <c r="BC36" s="252"/>
      <c r="BD36" s="252"/>
      <c r="BE36" s="252"/>
      <c r="BF36" s="252"/>
      <c r="BG36" s="252"/>
      <c r="BH36" s="252"/>
      <c r="BI36" s="252"/>
      <c r="BJ36" s="288"/>
    </row>
    <row r="37" spans="1:62" ht="60" customHeight="1">
      <c r="A37" s="266" t="s">
        <v>71</v>
      </c>
      <c r="B37" s="267" t="s">
        <v>72</v>
      </c>
      <c r="C37" s="267" t="s">
        <v>65</v>
      </c>
      <c r="D37" s="282" t="s">
        <v>73</v>
      </c>
      <c r="E37" s="283" t="s">
        <v>74</v>
      </c>
      <c r="F37" s="284">
        <f>ROUND(1856.69+519.17,2)</f>
        <v>2375.86</v>
      </c>
      <c r="G37" s="271">
        <v>26.25</v>
      </c>
      <c r="H37" s="285">
        <f>ROUND(G37*(1+$G$2),2)</f>
        <v>32.78</v>
      </c>
      <c r="I37" s="272">
        <f>ROUND(H37*F37,2)</f>
        <v>77880.69</v>
      </c>
      <c r="J37" s="273">
        <f t="shared" si="4"/>
        <v>3.32E-2</v>
      </c>
      <c r="K37" s="251"/>
      <c r="L37" s="251"/>
      <c r="M37" s="251"/>
      <c r="N37" s="252"/>
      <c r="O37" s="252"/>
      <c r="P37" s="252"/>
      <c r="Q37" s="252"/>
      <c r="R37" s="252"/>
      <c r="S37" s="252"/>
      <c r="T37" s="252"/>
      <c r="U37" s="252"/>
      <c r="V37" s="252"/>
      <c r="W37" s="252"/>
      <c r="X37" s="252"/>
      <c r="Y37" s="252"/>
      <c r="Z37" s="252"/>
      <c r="AA37" s="252"/>
      <c r="AB37" s="252"/>
      <c r="AC37" s="252"/>
      <c r="AD37" s="252"/>
      <c r="AE37" s="252"/>
      <c r="AF37" s="252"/>
      <c r="AG37" s="252"/>
      <c r="AH37" s="252"/>
      <c r="AI37" s="252"/>
      <c r="AJ37" s="252"/>
      <c r="AK37" s="252"/>
      <c r="AL37" s="252"/>
      <c r="AM37" s="252"/>
      <c r="AN37" s="252"/>
      <c r="AO37" s="252"/>
      <c r="AP37" s="252"/>
      <c r="AQ37" s="252"/>
      <c r="AR37" s="252"/>
      <c r="AS37" s="252"/>
      <c r="AT37" s="252"/>
      <c r="AU37" s="252"/>
      <c r="AV37" s="252"/>
      <c r="AW37" s="252"/>
      <c r="AX37" s="252"/>
      <c r="AY37" s="252"/>
      <c r="AZ37" s="252"/>
      <c r="BA37" s="252"/>
      <c r="BB37" s="252"/>
      <c r="BC37" s="252"/>
      <c r="BD37" s="252"/>
      <c r="BE37" s="252"/>
      <c r="BF37" s="252"/>
      <c r="BG37" s="252"/>
      <c r="BH37" s="252"/>
      <c r="BI37" s="252"/>
      <c r="BJ37" s="252"/>
    </row>
    <row r="38" spans="1:62" ht="35.1" customHeight="1">
      <c r="A38" s="266" t="s">
        <v>75</v>
      </c>
      <c r="B38" s="267" t="s">
        <v>76</v>
      </c>
      <c r="C38" s="267" t="s">
        <v>65</v>
      </c>
      <c r="D38" s="282" t="s">
        <v>77</v>
      </c>
      <c r="E38" s="283" t="s">
        <v>32</v>
      </c>
      <c r="F38" s="284">
        <f>ROUND((F37*0.11)*1.2,2)</f>
        <v>313.61</v>
      </c>
      <c r="G38" s="271">
        <v>37.75</v>
      </c>
      <c r="H38" s="285">
        <f>ROUND(G38*(1+$G$2),2)</f>
        <v>47.14</v>
      </c>
      <c r="I38" s="272">
        <f>ROUND(H38*F38,2)</f>
        <v>14783.58</v>
      </c>
      <c r="J38" s="273">
        <f t="shared" si="4"/>
        <v>6.3E-3</v>
      </c>
      <c r="K38" s="251"/>
      <c r="L38" s="251"/>
      <c r="M38" s="251"/>
      <c r="N38" s="252"/>
      <c r="O38" s="252"/>
      <c r="P38" s="252"/>
      <c r="Q38" s="252"/>
      <c r="R38" s="252"/>
      <c r="S38" s="252"/>
      <c r="T38" s="252"/>
      <c r="U38" s="252"/>
      <c r="V38" s="252"/>
      <c r="W38" s="252"/>
      <c r="X38" s="252"/>
      <c r="Y38" s="252"/>
      <c r="Z38" s="252"/>
      <c r="AA38" s="252"/>
      <c r="AB38" s="252"/>
      <c r="AC38" s="252"/>
      <c r="AD38" s="252"/>
      <c r="AE38" s="252"/>
      <c r="AF38" s="252"/>
      <c r="AG38" s="252"/>
      <c r="AH38" s="252"/>
      <c r="AI38" s="252"/>
      <c r="AJ38" s="252"/>
      <c r="AK38" s="252"/>
      <c r="AL38" s="252"/>
      <c r="AM38" s="252"/>
      <c r="AN38" s="252"/>
      <c r="AO38" s="252"/>
      <c r="AP38" s="252"/>
      <c r="AQ38" s="252"/>
      <c r="AR38" s="252"/>
      <c r="AS38" s="252"/>
      <c r="AT38" s="252"/>
      <c r="AU38" s="252"/>
      <c r="AV38" s="252"/>
      <c r="AW38" s="252"/>
      <c r="AX38" s="252"/>
      <c r="AY38" s="252"/>
      <c r="AZ38" s="252"/>
      <c r="BA38" s="252"/>
      <c r="BB38" s="252"/>
      <c r="BC38" s="252"/>
      <c r="BD38" s="252"/>
      <c r="BE38" s="252"/>
      <c r="BF38" s="252"/>
      <c r="BG38" s="252"/>
      <c r="BH38" s="252"/>
      <c r="BI38" s="252"/>
      <c r="BJ38" s="252"/>
    </row>
    <row r="39" spans="1:62" ht="24.95" customHeight="1">
      <c r="A39" s="298" t="s">
        <v>78</v>
      </c>
      <c r="B39" s="458" t="s">
        <v>79</v>
      </c>
      <c r="C39" s="458"/>
      <c r="D39" s="459"/>
      <c r="E39" s="299"/>
      <c r="F39" s="300"/>
      <c r="G39" s="301"/>
      <c r="H39" s="112"/>
      <c r="I39" s="115">
        <f>SUM(I40)</f>
        <v>68158.11</v>
      </c>
      <c r="J39" s="275">
        <f t="shared" si="4"/>
        <v>2.9000000000000001E-2</v>
      </c>
      <c r="K39" s="252"/>
      <c r="L39" s="252"/>
      <c r="M39" s="251"/>
      <c r="N39" s="252"/>
      <c r="O39" s="252"/>
      <c r="P39" s="252"/>
      <c r="Q39" s="252"/>
      <c r="R39" s="252"/>
      <c r="S39" s="252"/>
      <c r="T39" s="252"/>
      <c r="U39" s="252"/>
      <c r="V39" s="252"/>
      <c r="W39" s="252"/>
      <c r="X39" s="252"/>
      <c r="Y39" s="252"/>
      <c r="Z39" s="252"/>
      <c r="AA39" s="252"/>
      <c r="AB39" s="252"/>
      <c r="AC39" s="252"/>
      <c r="AD39" s="252"/>
      <c r="AE39" s="252"/>
      <c r="AF39" s="252"/>
      <c r="AG39" s="252"/>
      <c r="AH39" s="252"/>
      <c r="AI39" s="252"/>
      <c r="AJ39" s="252"/>
      <c r="AK39" s="252"/>
      <c r="AL39" s="252"/>
      <c r="AM39" s="252"/>
      <c r="AN39" s="252"/>
      <c r="AO39" s="252"/>
      <c r="AP39" s="252"/>
      <c r="AQ39" s="252"/>
      <c r="AR39" s="252"/>
      <c r="AS39" s="252"/>
      <c r="AT39" s="252"/>
      <c r="AU39" s="252"/>
      <c r="AV39" s="252"/>
      <c r="AW39" s="252"/>
      <c r="AX39" s="252"/>
      <c r="AY39" s="252"/>
      <c r="AZ39" s="252"/>
      <c r="BA39" s="252"/>
      <c r="BB39" s="252"/>
      <c r="BC39" s="252"/>
      <c r="BD39" s="252"/>
      <c r="BE39" s="252"/>
      <c r="BF39" s="252"/>
      <c r="BG39" s="252"/>
      <c r="BH39" s="252"/>
      <c r="BI39" s="252"/>
      <c r="BJ39" s="288"/>
    </row>
    <row r="40" spans="1:62" ht="35.1" customHeight="1">
      <c r="A40" s="266" t="s">
        <v>80</v>
      </c>
      <c r="B40" s="267">
        <v>94443</v>
      </c>
      <c r="C40" s="267" t="s">
        <v>21</v>
      </c>
      <c r="D40" s="282" t="s">
        <v>81</v>
      </c>
      <c r="E40" s="283" t="s">
        <v>32</v>
      </c>
      <c r="F40" s="284">
        <v>764.19</v>
      </c>
      <c r="G40" s="271">
        <v>71.430000000000007</v>
      </c>
      <c r="H40" s="285">
        <f>ROUND(G40*(1+$G$2),2)</f>
        <v>89.19</v>
      </c>
      <c r="I40" s="272">
        <f>ROUND(H40*F40,2)</f>
        <v>68158.11</v>
      </c>
      <c r="J40" s="273">
        <f t="shared" si="4"/>
        <v>2.9000000000000001E-2</v>
      </c>
      <c r="K40" s="251"/>
      <c r="L40" s="251"/>
      <c r="M40" s="251"/>
      <c r="N40" s="252"/>
      <c r="O40" s="252"/>
      <c r="P40" s="252"/>
      <c r="Q40" s="252"/>
      <c r="R40" s="252"/>
      <c r="S40" s="252"/>
      <c r="T40" s="252"/>
      <c r="U40" s="252"/>
      <c r="V40" s="252"/>
      <c r="W40" s="252"/>
      <c r="X40" s="252"/>
      <c r="Y40" s="252"/>
      <c r="Z40" s="252"/>
      <c r="AA40" s="252"/>
      <c r="AB40" s="252"/>
      <c r="AC40" s="252"/>
      <c r="AD40" s="252"/>
      <c r="AE40" s="252"/>
      <c r="AF40" s="252"/>
      <c r="AG40" s="252"/>
      <c r="AH40" s="252"/>
      <c r="AI40" s="252"/>
      <c r="AJ40" s="252"/>
      <c r="AK40" s="252"/>
      <c r="AL40" s="252"/>
      <c r="AM40" s="252"/>
      <c r="AN40" s="252"/>
      <c r="AO40" s="252"/>
      <c r="AP40" s="252"/>
      <c r="AQ40" s="252"/>
      <c r="AR40" s="252"/>
      <c r="AS40" s="252"/>
      <c r="AT40" s="252"/>
      <c r="AU40" s="252"/>
      <c r="AV40" s="252"/>
      <c r="AW40" s="252"/>
      <c r="AX40" s="252"/>
      <c r="AY40" s="252"/>
      <c r="AZ40" s="252"/>
      <c r="BA40" s="252"/>
      <c r="BB40" s="252"/>
      <c r="BC40" s="252"/>
      <c r="BD40" s="252"/>
      <c r="BE40" s="252"/>
      <c r="BF40" s="252"/>
      <c r="BG40" s="252"/>
      <c r="BH40" s="252"/>
      <c r="BI40" s="252"/>
      <c r="BJ40" s="252"/>
    </row>
    <row r="41" spans="1:62" ht="24.95" customHeight="1">
      <c r="A41" s="298" t="s">
        <v>82</v>
      </c>
      <c r="B41" s="458" t="s">
        <v>83</v>
      </c>
      <c r="C41" s="458"/>
      <c r="D41" s="459"/>
      <c r="E41" s="299"/>
      <c r="F41" s="300"/>
      <c r="G41" s="301"/>
      <c r="H41" s="112"/>
      <c r="I41" s="115">
        <f>SUM(I42:I49)</f>
        <v>53910.8</v>
      </c>
      <c r="J41" s="275">
        <f t="shared" si="4"/>
        <v>2.3E-2</v>
      </c>
      <c r="K41" s="252"/>
      <c r="L41" s="252"/>
      <c r="M41" s="251"/>
      <c r="N41" s="252"/>
      <c r="O41" s="252"/>
      <c r="P41" s="252"/>
      <c r="Q41" s="252"/>
      <c r="R41" s="252"/>
      <c r="S41" s="252"/>
      <c r="T41" s="252"/>
      <c r="U41" s="252"/>
      <c r="V41" s="252"/>
      <c r="W41" s="252"/>
      <c r="X41" s="252"/>
      <c r="Y41" s="252"/>
      <c r="Z41" s="252"/>
      <c r="AA41" s="252"/>
      <c r="AB41" s="252"/>
      <c r="AC41" s="252"/>
      <c r="AD41" s="252"/>
      <c r="AE41" s="252"/>
      <c r="AF41" s="252"/>
      <c r="AG41" s="252"/>
      <c r="AH41" s="252"/>
      <c r="AI41" s="252"/>
      <c r="AJ41" s="252"/>
      <c r="AK41" s="252"/>
      <c r="AL41" s="252"/>
      <c r="AM41" s="252"/>
      <c r="AN41" s="252"/>
      <c r="AO41" s="252"/>
      <c r="AP41" s="252"/>
      <c r="AQ41" s="252"/>
      <c r="AR41" s="252"/>
      <c r="AS41" s="252"/>
      <c r="AT41" s="252"/>
      <c r="AU41" s="252"/>
      <c r="AV41" s="252"/>
      <c r="AW41" s="252"/>
      <c r="AX41" s="252"/>
      <c r="AY41" s="252"/>
      <c r="AZ41" s="252"/>
      <c r="BA41" s="252"/>
      <c r="BB41" s="252"/>
      <c r="BC41" s="252"/>
      <c r="BD41" s="252"/>
      <c r="BE41" s="252"/>
      <c r="BF41" s="252"/>
      <c r="BG41" s="252"/>
      <c r="BH41" s="252"/>
      <c r="BI41" s="252"/>
      <c r="BJ41" s="288"/>
    </row>
    <row r="42" spans="1:62" ht="44.25" customHeight="1">
      <c r="A42" s="266" t="s">
        <v>84</v>
      </c>
      <c r="B42" s="267">
        <v>94219</v>
      </c>
      <c r="C42" s="267" t="s">
        <v>21</v>
      </c>
      <c r="D42" s="282" t="s">
        <v>85</v>
      </c>
      <c r="E42" s="283" t="s">
        <v>39</v>
      </c>
      <c r="F42" s="284">
        <v>150.43</v>
      </c>
      <c r="G42" s="271">
        <v>49.12</v>
      </c>
      <c r="H42" s="271">
        <f>ROUND(G42*(1+$G$2),2)</f>
        <v>61.34</v>
      </c>
      <c r="I42" s="272">
        <f>ROUND(H42*F42,2)</f>
        <v>9227.3799999999992</v>
      </c>
      <c r="J42" s="273">
        <f t="shared" si="4"/>
        <v>3.8999999999999998E-3</v>
      </c>
      <c r="K42" s="251"/>
      <c r="L42" s="251"/>
      <c r="M42" s="251"/>
      <c r="N42" s="252"/>
      <c r="O42" s="252"/>
      <c r="P42" s="252"/>
      <c r="Q42" s="252"/>
      <c r="R42" s="252"/>
      <c r="S42" s="252"/>
      <c r="T42" s="252"/>
      <c r="U42" s="252"/>
      <c r="V42" s="252"/>
      <c r="W42" s="252"/>
      <c r="X42" s="252"/>
      <c r="Y42" s="252"/>
      <c r="Z42" s="252"/>
      <c r="AA42" s="252"/>
      <c r="AB42" s="252"/>
      <c r="AC42" s="252"/>
      <c r="AD42" s="252"/>
      <c r="AE42" s="252"/>
      <c r="AF42" s="252"/>
      <c r="AG42" s="252"/>
      <c r="AH42" s="252"/>
      <c r="AI42" s="252"/>
      <c r="AJ42" s="252"/>
      <c r="AK42" s="252"/>
      <c r="AL42" s="252"/>
      <c r="AM42" s="252"/>
      <c r="AN42" s="252"/>
      <c r="AO42" s="252"/>
      <c r="AP42" s="252"/>
      <c r="AQ42" s="252"/>
      <c r="AR42" s="252"/>
      <c r="AS42" s="252"/>
      <c r="AT42" s="252"/>
      <c r="AU42" s="252"/>
      <c r="AV42" s="252"/>
      <c r="AW42" s="252"/>
      <c r="AX42" s="252"/>
      <c r="AY42" s="252"/>
      <c r="AZ42" s="252"/>
      <c r="BA42" s="252"/>
      <c r="BB42" s="252"/>
      <c r="BC42" s="252"/>
      <c r="BD42" s="252"/>
      <c r="BE42" s="252"/>
      <c r="BF42" s="252"/>
      <c r="BG42" s="252"/>
      <c r="BH42" s="252"/>
      <c r="BI42" s="252"/>
      <c r="BJ42" s="252"/>
    </row>
    <row r="43" spans="1:62" ht="35.1" customHeight="1">
      <c r="A43" s="266" t="s">
        <v>86</v>
      </c>
      <c r="B43" s="267">
        <v>94228</v>
      </c>
      <c r="C43" s="267" t="s">
        <v>21</v>
      </c>
      <c r="D43" s="282" t="s">
        <v>87</v>
      </c>
      <c r="E43" s="283" t="s">
        <v>39</v>
      </c>
      <c r="F43" s="284">
        <v>263.16000000000003</v>
      </c>
      <c r="G43" s="271">
        <v>98.93</v>
      </c>
      <c r="H43" s="271">
        <f t="shared" ref="H43:H49" si="5">ROUND(G43*(1+$G$2),2)</f>
        <v>123.53</v>
      </c>
      <c r="I43" s="272">
        <f t="shared" ref="I43:I49" si="6">ROUND(H43*F43,2)</f>
        <v>32508.15</v>
      </c>
      <c r="J43" s="273">
        <f t="shared" si="4"/>
        <v>1.3899999999999999E-2</v>
      </c>
      <c r="K43" s="251"/>
      <c r="L43" s="251"/>
      <c r="M43" s="251"/>
      <c r="N43" s="252"/>
      <c r="O43" s="252"/>
      <c r="P43" s="252"/>
      <c r="Q43" s="252"/>
      <c r="R43" s="252"/>
      <c r="S43" s="252"/>
      <c r="T43" s="252"/>
      <c r="U43" s="252"/>
      <c r="V43" s="252"/>
      <c r="W43" s="252"/>
      <c r="X43" s="252"/>
      <c r="Y43" s="252"/>
      <c r="Z43" s="252"/>
      <c r="AA43" s="252"/>
      <c r="AB43" s="252"/>
      <c r="AC43" s="252"/>
      <c r="AD43" s="252"/>
      <c r="AE43" s="252"/>
      <c r="AF43" s="252"/>
      <c r="AG43" s="252"/>
      <c r="AH43" s="252"/>
      <c r="AI43" s="252"/>
      <c r="AJ43" s="252"/>
      <c r="AK43" s="252"/>
      <c r="AL43" s="252"/>
      <c r="AM43" s="252"/>
      <c r="AN43" s="252"/>
      <c r="AO43" s="252"/>
      <c r="AP43" s="252"/>
      <c r="AQ43" s="252"/>
      <c r="AR43" s="252"/>
      <c r="AS43" s="252"/>
      <c r="AT43" s="252"/>
      <c r="AU43" s="252"/>
      <c r="AV43" s="252"/>
      <c r="AW43" s="252"/>
      <c r="AX43" s="252"/>
      <c r="AY43" s="252"/>
      <c r="AZ43" s="252"/>
      <c r="BA43" s="252"/>
      <c r="BB43" s="252"/>
      <c r="BC43" s="252"/>
      <c r="BD43" s="252"/>
      <c r="BE43" s="252"/>
      <c r="BF43" s="252"/>
      <c r="BG43" s="252"/>
      <c r="BH43" s="252"/>
      <c r="BI43" s="252"/>
      <c r="BJ43" s="252"/>
    </row>
    <row r="44" spans="1:62" ht="35.1" customHeight="1">
      <c r="A44" s="266" t="s">
        <v>88</v>
      </c>
      <c r="B44" s="267">
        <v>94231</v>
      </c>
      <c r="C44" s="267" t="s">
        <v>21</v>
      </c>
      <c r="D44" s="282" t="s">
        <v>89</v>
      </c>
      <c r="E44" s="283" t="s">
        <v>39</v>
      </c>
      <c r="F44" s="284">
        <v>17.36</v>
      </c>
      <c r="G44" s="271">
        <v>57.17</v>
      </c>
      <c r="H44" s="271">
        <f t="shared" si="5"/>
        <v>71.39</v>
      </c>
      <c r="I44" s="272">
        <f t="shared" si="6"/>
        <v>1239.33</v>
      </c>
      <c r="J44" s="273">
        <f t="shared" si="4"/>
        <v>5.0000000000000001E-4</v>
      </c>
      <c r="K44" s="251"/>
      <c r="L44" s="251"/>
      <c r="M44" s="251"/>
      <c r="N44" s="252"/>
      <c r="O44" s="252"/>
      <c r="P44" s="252"/>
      <c r="Q44" s="252"/>
      <c r="R44" s="252"/>
      <c r="S44" s="252"/>
      <c r="T44" s="252"/>
      <c r="U44" s="252"/>
      <c r="V44" s="252"/>
      <c r="W44" s="252"/>
      <c r="X44" s="252"/>
      <c r="Y44" s="252"/>
      <c r="Z44" s="252"/>
      <c r="AA44" s="252"/>
      <c r="AB44" s="252"/>
      <c r="AC44" s="252"/>
      <c r="AD44" s="252"/>
      <c r="AE44" s="252"/>
      <c r="AF44" s="252"/>
      <c r="AG44" s="252"/>
      <c r="AH44" s="252"/>
      <c r="AI44" s="252"/>
      <c r="AJ44" s="252"/>
      <c r="AK44" s="252"/>
      <c r="AL44" s="252"/>
      <c r="AM44" s="252"/>
      <c r="AN44" s="252"/>
      <c r="AO44" s="252"/>
      <c r="AP44" s="252"/>
      <c r="AQ44" s="252"/>
      <c r="AR44" s="252"/>
      <c r="AS44" s="252"/>
      <c r="AT44" s="252"/>
      <c r="AU44" s="252"/>
      <c r="AV44" s="252"/>
      <c r="AW44" s="252"/>
      <c r="AX44" s="252"/>
      <c r="AY44" s="252"/>
      <c r="AZ44" s="252"/>
      <c r="BA44" s="252"/>
      <c r="BB44" s="252"/>
      <c r="BC44" s="252"/>
      <c r="BD44" s="252"/>
      <c r="BE44" s="252"/>
      <c r="BF44" s="252"/>
      <c r="BG44" s="252"/>
      <c r="BH44" s="252"/>
      <c r="BI44" s="252"/>
      <c r="BJ44" s="252"/>
    </row>
    <row r="45" spans="1:62" ht="35.1" customHeight="1">
      <c r="A45" s="266" t="s">
        <v>90</v>
      </c>
      <c r="B45" s="267">
        <v>89578</v>
      </c>
      <c r="C45" s="267" t="s">
        <v>21</v>
      </c>
      <c r="D45" s="282" t="s">
        <v>91</v>
      </c>
      <c r="E45" s="283" t="s">
        <v>39</v>
      </c>
      <c r="F45" s="284">
        <v>126.8</v>
      </c>
      <c r="G45" s="271">
        <v>34.369999999999997</v>
      </c>
      <c r="H45" s="271">
        <f t="shared" si="5"/>
        <v>42.92</v>
      </c>
      <c r="I45" s="272">
        <f t="shared" si="6"/>
        <v>5442.26</v>
      </c>
      <c r="J45" s="273">
        <f t="shared" si="4"/>
        <v>2.3E-3</v>
      </c>
      <c r="K45" s="251"/>
      <c r="L45" s="251"/>
      <c r="M45" s="251"/>
      <c r="N45" s="252"/>
      <c r="O45" s="252"/>
      <c r="P45" s="252"/>
      <c r="Q45" s="252"/>
      <c r="R45" s="252"/>
      <c r="S45" s="252"/>
      <c r="T45" s="252"/>
      <c r="U45" s="252"/>
      <c r="V45" s="252"/>
      <c r="W45" s="252"/>
      <c r="X45" s="252"/>
      <c r="Y45" s="252"/>
      <c r="Z45" s="252"/>
      <c r="AA45" s="252"/>
      <c r="AB45" s="252"/>
      <c r="AC45" s="252"/>
      <c r="AD45" s="252"/>
      <c r="AE45" s="252"/>
      <c r="AF45" s="252"/>
      <c r="AG45" s="252"/>
      <c r="AH45" s="252"/>
      <c r="AI45" s="252"/>
      <c r="AJ45" s="252"/>
      <c r="AK45" s="252"/>
      <c r="AL45" s="252"/>
      <c r="AM45" s="252"/>
      <c r="AN45" s="252"/>
      <c r="AO45" s="252"/>
      <c r="AP45" s="252"/>
      <c r="AQ45" s="252"/>
      <c r="AR45" s="252"/>
      <c r="AS45" s="252"/>
      <c r="AT45" s="252"/>
      <c r="AU45" s="252"/>
      <c r="AV45" s="252"/>
      <c r="AW45" s="252"/>
      <c r="AX45" s="252"/>
      <c r="AY45" s="252"/>
      <c r="AZ45" s="252"/>
      <c r="BA45" s="252"/>
      <c r="BB45" s="252"/>
      <c r="BC45" s="252"/>
      <c r="BD45" s="252"/>
      <c r="BE45" s="252"/>
      <c r="BF45" s="252"/>
      <c r="BG45" s="252"/>
      <c r="BH45" s="252"/>
      <c r="BI45" s="252"/>
      <c r="BJ45" s="252"/>
    </row>
    <row r="46" spans="1:62" ht="44.25" customHeight="1">
      <c r="A46" s="266" t="s">
        <v>92</v>
      </c>
      <c r="B46" s="267">
        <v>89584</v>
      </c>
      <c r="C46" s="267" t="s">
        <v>21</v>
      </c>
      <c r="D46" s="282" t="s">
        <v>93</v>
      </c>
      <c r="E46" s="283" t="s">
        <v>17</v>
      </c>
      <c r="F46" s="284">
        <v>40</v>
      </c>
      <c r="G46" s="271">
        <v>46.8</v>
      </c>
      <c r="H46" s="271">
        <f t="shared" si="5"/>
        <v>58.44</v>
      </c>
      <c r="I46" s="272">
        <f t="shared" si="6"/>
        <v>2337.6</v>
      </c>
      <c r="J46" s="273">
        <f t="shared" si="4"/>
        <v>1E-3</v>
      </c>
      <c r="K46" s="251"/>
      <c r="L46" s="251"/>
      <c r="M46" s="251"/>
      <c r="N46" s="252"/>
      <c r="O46" s="252"/>
      <c r="P46" s="252"/>
      <c r="Q46" s="252"/>
      <c r="R46" s="252"/>
      <c r="S46" s="252"/>
      <c r="T46" s="252"/>
      <c r="U46" s="252"/>
      <c r="V46" s="252"/>
      <c r="W46" s="252"/>
      <c r="X46" s="252"/>
      <c r="Y46" s="252"/>
      <c r="Z46" s="252"/>
      <c r="AA46" s="252"/>
      <c r="AB46" s="252"/>
      <c r="AC46" s="252"/>
      <c r="AD46" s="252"/>
      <c r="AE46" s="252"/>
      <c r="AF46" s="252"/>
      <c r="AG46" s="252"/>
      <c r="AH46" s="252"/>
      <c r="AI46" s="252"/>
      <c r="AJ46" s="252"/>
      <c r="AK46" s="252"/>
      <c r="AL46" s="252"/>
      <c r="AM46" s="252"/>
      <c r="AN46" s="252"/>
      <c r="AO46" s="252"/>
      <c r="AP46" s="252"/>
      <c r="AQ46" s="252"/>
      <c r="AR46" s="252"/>
      <c r="AS46" s="252"/>
      <c r="AT46" s="252"/>
      <c r="AU46" s="252"/>
      <c r="AV46" s="252"/>
      <c r="AW46" s="252"/>
      <c r="AX46" s="252"/>
      <c r="AY46" s="252"/>
      <c r="AZ46" s="252"/>
      <c r="BA46" s="252"/>
      <c r="BB46" s="252"/>
      <c r="BC46" s="252"/>
      <c r="BD46" s="252"/>
      <c r="BE46" s="252"/>
      <c r="BF46" s="252"/>
      <c r="BG46" s="252"/>
      <c r="BH46" s="252"/>
      <c r="BI46" s="252"/>
      <c r="BJ46" s="252"/>
    </row>
    <row r="47" spans="1:62" ht="48" customHeight="1">
      <c r="A47" s="266" t="s">
        <v>94</v>
      </c>
      <c r="B47" s="267" t="s">
        <v>1068</v>
      </c>
      <c r="C47" s="267" t="s">
        <v>21</v>
      </c>
      <c r="D47" s="282" t="s">
        <v>95</v>
      </c>
      <c r="E47" s="283" t="s">
        <v>17</v>
      </c>
      <c r="F47" s="284">
        <v>20</v>
      </c>
      <c r="G47" s="271">
        <v>47.85</v>
      </c>
      <c r="H47" s="271">
        <f t="shared" si="5"/>
        <v>59.75</v>
      </c>
      <c r="I47" s="272">
        <f t="shared" si="6"/>
        <v>1195</v>
      </c>
      <c r="J47" s="273">
        <f t="shared" si="4"/>
        <v>5.0000000000000001E-4</v>
      </c>
      <c r="K47" s="251"/>
      <c r="L47" s="251"/>
      <c r="M47" s="251"/>
      <c r="N47" s="252"/>
      <c r="O47" s="252"/>
      <c r="P47" s="252"/>
      <c r="Q47" s="252"/>
      <c r="R47" s="252"/>
      <c r="S47" s="252"/>
      <c r="T47" s="252"/>
      <c r="U47" s="252"/>
      <c r="V47" s="252"/>
      <c r="W47" s="252"/>
      <c r="X47" s="252"/>
      <c r="Y47" s="252"/>
      <c r="Z47" s="252"/>
      <c r="AA47" s="252"/>
      <c r="AB47" s="252"/>
      <c r="AC47" s="252"/>
      <c r="AD47" s="252"/>
      <c r="AE47" s="252"/>
      <c r="AF47" s="252"/>
      <c r="AG47" s="252"/>
      <c r="AH47" s="252"/>
      <c r="AI47" s="252"/>
      <c r="AJ47" s="252"/>
      <c r="AK47" s="252"/>
      <c r="AL47" s="252"/>
      <c r="AM47" s="252"/>
      <c r="AN47" s="252"/>
      <c r="AO47" s="252"/>
      <c r="AP47" s="252"/>
      <c r="AQ47" s="252"/>
      <c r="AR47" s="252"/>
      <c r="AS47" s="252"/>
      <c r="AT47" s="252"/>
      <c r="AU47" s="252"/>
      <c r="AV47" s="252"/>
      <c r="AW47" s="252"/>
      <c r="AX47" s="252"/>
      <c r="AY47" s="252"/>
      <c r="AZ47" s="252"/>
      <c r="BA47" s="252"/>
      <c r="BB47" s="252"/>
      <c r="BC47" s="252"/>
      <c r="BD47" s="252"/>
      <c r="BE47" s="252"/>
      <c r="BF47" s="252"/>
      <c r="BG47" s="252"/>
      <c r="BH47" s="252"/>
      <c r="BI47" s="252"/>
      <c r="BJ47" s="252"/>
    </row>
    <row r="48" spans="1:62" ht="46.5" customHeight="1">
      <c r="A48" s="266" t="s">
        <v>96</v>
      </c>
      <c r="B48" s="267" t="s">
        <v>1073</v>
      </c>
      <c r="C48" s="267" t="s">
        <v>21</v>
      </c>
      <c r="D48" s="282" t="s">
        <v>97</v>
      </c>
      <c r="E48" s="283" t="s">
        <v>17</v>
      </c>
      <c r="F48" s="284">
        <v>22</v>
      </c>
      <c r="G48" s="271">
        <v>46.56</v>
      </c>
      <c r="H48" s="271">
        <f t="shared" si="5"/>
        <v>58.14</v>
      </c>
      <c r="I48" s="272">
        <f t="shared" si="6"/>
        <v>1279.08</v>
      </c>
      <c r="J48" s="273">
        <f t="shared" si="4"/>
        <v>5.0000000000000001E-4</v>
      </c>
      <c r="K48" s="251"/>
      <c r="L48" s="251"/>
      <c r="M48" s="251"/>
      <c r="N48" s="252"/>
      <c r="O48" s="252"/>
      <c r="P48" s="252"/>
      <c r="Q48" s="252"/>
      <c r="R48" s="252"/>
      <c r="S48" s="252"/>
      <c r="T48" s="252"/>
      <c r="U48" s="252"/>
      <c r="V48" s="252"/>
      <c r="W48" s="252"/>
      <c r="X48" s="252"/>
      <c r="Y48" s="252"/>
      <c r="Z48" s="252"/>
      <c r="AA48" s="252"/>
      <c r="AB48" s="252"/>
      <c r="AC48" s="252"/>
      <c r="AD48" s="252"/>
      <c r="AE48" s="252"/>
      <c r="AF48" s="252"/>
      <c r="AG48" s="252"/>
      <c r="AH48" s="252"/>
      <c r="AI48" s="252"/>
      <c r="AJ48" s="252"/>
      <c r="AK48" s="252"/>
      <c r="AL48" s="252"/>
      <c r="AM48" s="252"/>
      <c r="AN48" s="252"/>
      <c r="AO48" s="252"/>
      <c r="AP48" s="252"/>
      <c r="AQ48" s="252"/>
      <c r="AR48" s="252"/>
      <c r="AS48" s="252"/>
      <c r="AT48" s="252"/>
      <c r="AU48" s="252"/>
      <c r="AV48" s="252"/>
      <c r="AW48" s="252"/>
      <c r="AX48" s="252"/>
      <c r="AY48" s="252"/>
      <c r="AZ48" s="252"/>
      <c r="BA48" s="252"/>
      <c r="BB48" s="252"/>
      <c r="BC48" s="252"/>
      <c r="BD48" s="252"/>
      <c r="BE48" s="252"/>
      <c r="BF48" s="252"/>
      <c r="BG48" s="252"/>
      <c r="BH48" s="252"/>
      <c r="BI48" s="252"/>
      <c r="BJ48" s="252"/>
    </row>
    <row r="49" spans="1:62" ht="66" customHeight="1">
      <c r="A49" s="266" t="s">
        <v>98</v>
      </c>
      <c r="B49" s="267" t="s">
        <v>1078</v>
      </c>
      <c r="C49" s="267" t="s">
        <v>21</v>
      </c>
      <c r="D49" s="282" t="s">
        <v>99</v>
      </c>
      <c r="E49" s="283" t="s">
        <v>17</v>
      </c>
      <c r="F49" s="284">
        <v>50</v>
      </c>
      <c r="G49" s="271">
        <v>10.92</v>
      </c>
      <c r="H49" s="271">
        <f t="shared" si="5"/>
        <v>13.64</v>
      </c>
      <c r="I49" s="272">
        <f t="shared" si="6"/>
        <v>682</v>
      </c>
      <c r="J49" s="273">
        <f t="shared" si="4"/>
        <v>2.9999999999999997E-4</v>
      </c>
      <c r="K49" s="251"/>
      <c r="L49" s="251"/>
      <c r="M49" s="251"/>
      <c r="N49" s="252"/>
      <c r="O49" s="252"/>
      <c r="P49" s="252"/>
      <c r="Q49" s="252"/>
      <c r="R49" s="252"/>
      <c r="S49" s="252"/>
      <c r="T49" s="252"/>
      <c r="U49" s="252"/>
      <c r="V49" s="252"/>
      <c r="W49" s="252"/>
      <c r="X49" s="252"/>
      <c r="Y49" s="252"/>
      <c r="Z49" s="252"/>
      <c r="AA49" s="252"/>
      <c r="AB49" s="252"/>
      <c r="AC49" s="252"/>
      <c r="AD49" s="252"/>
      <c r="AE49" s="252"/>
      <c r="AF49" s="252"/>
      <c r="AG49" s="252"/>
      <c r="AH49" s="252"/>
      <c r="AI49" s="252"/>
      <c r="AJ49" s="252"/>
      <c r="AK49" s="252"/>
      <c r="AL49" s="252"/>
      <c r="AM49" s="252"/>
      <c r="AN49" s="252"/>
      <c r="AO49" s="252"/>
      <c r="AP49" s="252"/>
      <c r="AQ49" s="252"/>
      <c r="AR49" s="252"/>
      <c r="AS49" s="252"/>
      <c r="AT49" s="252"/>
      <c r="AU49" s="252"/>
      <c r="AV49" s="252"/>
      <c r="AW49" s="252"/>
      <c r="AX49" s="252"/>
      <c r="AY49" s="252"/>
      <c r="AZ49" s="252"/>
      <c r="BA49" s="252"/>
      <c r="BB49" s="252"/>
      <c r="BC49" s="252"/>
      <c r="BD49" s="252"/>
      <c r="BE49" s="252"/>
      <c r="BF49" s="252"/>
      <c r="BG49" s="252"/>
      <c r="BH49" s="252"/>
      <c r="BI49" s="252"/>
      <c r="BJ49" s="252"/>
    </row>
    <row r="50" spans="1:62" ht="24.95" customHeight="1">
      <c r="A50" s="453" t="s">
        <v>100</v>
      </c>
      <c r="B50" s="454"/>
      <c r="C50" s="454"/>
      <c r="D50" s="454"/>
      <c r="E50" s="454"/>
      <c r="F50" s="454"/>
      <c r="G50" s="454"/>
      <c r="H50" s="455"/>
      <c r="I50" s="286">
        <f>I41+I39+I36</f>
        <v>214733.18</v>
      </c>
      <c r="J50" s="275">
        <f t="shared" si="4"/>
        <v>9.1499999999999998E-2</v>
      </c>
      <c r="K50" s="251"/>
      <c r="L50" s="252"/>
      <c r="M50" s="251"/>
      <c r="N50" s="252"/>
      <c r="O50" s="252"/>
      <c r="P50" s="252"/>
      <c r="Q50" s="252"/>
      <c r="R50" s="252"/>
      <c r="S50" s="252"/>
      <c r="T50" s="252"/>
      <c r="U50" s="252"/>
      <c r="V50" s="252"/>
      <c r="W50" s="252"/>
      <c r="X50" s="252"/>
      <c r="Y50" s="252"/>
      <c r="Z50" s="252"/>
      <c r="AA50" s="252"/>
      <c r="AB50" s="252"/>
      <c r="AC50" s="252"/>
      <c r="AD50" s="252"/>
      <c r="AE50" s="252"/>
      <c r="AF50" s="252"/>
      <c r="AG50" s="252"/>
      <c r="AH50" s="252"/>
      <c r="AI50" s="252"/>
      <c r="AJ50" s="252"/>
      <c r="AK50" s="252"/>
      <c r="AL50" s="252"/>
      <c r="AM50" s="252"/>
      <c r="AN50" s="252"/>
      <c r="AO50" s="252"/>
      <c r="AP50" s="252"/>
      <c r="AQ50" s="252"/>
      <c r="AR50" s="252"/>
      <c r="AS50" s="252"/>
      <c r="AT50" s="252"/>
      <c r="AU50" s="252"/>
      <c r="AV50" s="252"/>
      <c r="AW50" s="252"/>
      <c r="AX50" s="252"/>
      <c r="AY50" s="252"/>
      <c r="AZ50" s="252"/>
      <c r="BA50" s="252"/>
      <c r="BB50" s="252"/>
      <c r="BC50" s="252"/>
      <c r="BD50" s="252"/>
      <c r="BE50" s="252"/>
      <c r="BF50" s="252"/>
      <c r="BG50" s="252"/>
      <c r="BH50" s="252"/>
      <c r="BI50" s="252"/>
      <c r="BJ50" s="288"/>
    </row>
    <row r="51" spans="1:62" ht="24.95" customHeight="1">
      <c r="A51" s="461"/>
      <c r="B51" s="462"/>
      <c r="C51" s="462"/>
      <c r="D51" s="462"/>
      <c r="E51" s="462"/>
      <c r="F51" s="462"/>
      <c r="G51" s="462"/>
      <c r="H51" s="462"/>
      <c r="I51" s="462"/>
      <c r="J51" s="463"/>
      <c r="K51" s="252"/>
      <c r="L51" s="252"/>
      <c r="M51" s="251"/>
      <c r="N51" s="252"/>
      <c r="O51" s="252"/>
      <c r="P51" s="252"/>
      <c r="Q51" s="252"/>
      <c r="R51" s="252"/>
      <c r="S51" s="252"/>
      <c r="T51" s="252"/>
      <c r="U51" s="252"/>
      <c r="V51" s="252"/>
      <c r="W51" s="252"/>
      <c r="X51" s="252"/>
      <c r="Y51" s="252"/>
      <c r="Z51" s="252"/>
      <c r="AA51" s="252"/>
      <c r="AB51" s="252"/>
      <c r="AC51" s="252"/>
      <c r="AD51" s="252"/>
      <c r="AE51" s="252"/>
      <c r="AF51" s="252"/>
      <c r="AG51" s="252"/>
      <c r="AH51" s="252"/>
      <c r="AI51" s="252"/>
      <c r="AJ51" s="252"/>
      <c r="AK51" s="252"/>
      <c r="AL51" s="252"/>
      <c r="AM51" s="252"/>
      <c r="AN51" s="252"/>
      <c r="AO51" s="252"/>
      <c r="AP51" s="252"/>
      <c r="AQ51" s="252"/>
      <c r="AR51" s="252"/>
      <c r="AS51" s="252"/>
      <c r="AT51" s="252"/>
      <c r="AU51" s="252"/>
      <c r="AV51" s="252"/>
      <c r="AW51" s="252"/>
      <c r="AX51" s="252"/>
      <c r="AY51" s="252"/>
      <c r="AZ51" s="252"/>
      <c r="BA51" s="252"/>
      <c r="BB51" s="252"/>
      <c r="BC51" s="252"/>
      <c r="BD51" s="252"/>
      <c r="BE51" s="252"/>
      <c r="BF51" s="252"/>
      <c r="BG51" s="252"/>
      <c r="BH51" s="252"/>
      <c r="BI51" s="252"/>
      <c r="BJ51" s="288"/>
    </row>
    <row r="52" spans="1:62" ht="24.95" customHeight="1">
      <c r="A52" s="276">
        <v>7</v>
      </c>
      <c r="B52" s="460" t="s">
        <v>101</v>
      </c>
      <c r="C52" s="460"/>
      <c r="D52" s="459"/>
      <c r="E52" s="289"/>
      <c r="F52" s="302"/>
      <c r="G52" s="303"/>
      <c r="H52" s="303"/>
      <c r="I52" s="280"/>
      <c r="J52" s="281"/>
      <c r="K52" s="252"/>
      <c r="L52" s="252"/>
      <c r="M52" s="251"/>
      <c r="N52" s="252"/>
      <c r="O52" s="252"/>
      <c r="P52" s="252"/>
      <c r="Q52" s="252"/>
      <c r="R52" s="252"/>
      <c r="S52" s="252"/>
      <c r="T52" s="252"/>
      <c r="U52" s="252"/>
      <c r="V52" s="252"/>
      <c r="W52" s="252"/>
      <c r="X52" s="252"/>
      <c r="Y52" s="252"/>
      <c r="Z52" s="252"/>
      <c r="AA52" s="252"/>
      <c r="AB52" s="252"/>
      <c r="AC52" s="252"/>
      <c r="AD52" s="252"/>
      <c r="AE52" s="252"/>
      <c r="AF52" s="252"/>
      <c r="AG52" s="252"/>
      <c r="AH52" s="252"/>
      <c r="AI52" s="252"/>
      <c r="AJ52" s="252"/>
      <c r="AK52" s="252"/>
      <c r="AL52" s="252"/>
      <c r="AM52" s="252"/>
      <c r="AN52" s="252"/>
      <c r="AO52" s="252"/>
      <c r="AP52" s="252"/>
      <c r="AQ52" s="252"/>
      <c r="AR52" s="252"/>
      <c r="AS52" s="252"/>
      <c r="AT52" s="252"/>
      <c r="AU52" s="252"/>
      <c r="AV52" s="252"/>
      <c r="AW52" s="252"/>
      <c r="AX52" s="252"/>
      <c r="AY52" s="252"/>
      <c r="AZ52" s="252"/>
      <c r="BA52" s="252"/>
      <c r="BB52" s="252"/>
      <c r="BC52" s="252"/>
      <c r="BD52" s="252"/>
      <c r="BE52" s="252"/>
      <c r="BF52" s="252"/>
      <c r="BG52" s="252"/>
      <c r="BH52" s="252"/>
      <c r="BI52" s="252"/>
      <c r="BJ52" s="288"/>
    </row>
    <row r="53" spans="1:62" ht="24.95" customHeight="1">
      <c r="A53" s="276" t="s">
        <v>102</v>
      </c>
      <c r="B53" s="458" t="s">
        <v>103</v>
      </c>
      <c r="C53" s="458"/>
      <c r="D53" s="459"/>
      <c r="E53" s="304"/>
      <c r="F53" s="305"/>
      <c r="G53" s="306"/>
      <c r="H53" s="113"/>
      <c r="I53" s="115">
        <f>SUM(I54:I56)</f>
        <v>18417.399999999998</v>
      </c>
      <c r="J53" s="307">
        <f t="shared" ref="J53:J84" si="7">ROUND(I53/$I$279,4)</f>
        <v>7.7999999999999996E-3</v>
      </c>
      <c r="K53" s="251"/>
      <c r="L53" s="252"/>
      <c r="M53" s="251"/>
      <c r="N53" s="252"/>
      <c r="O53" s="252"/>
      <c r="P53" s="252"/>
      <c r="Q53" s="252"/>
      <c r="R53" s="252"/>
      <c r="S53" s="252"/>
      <c r="T53" s="252"/>
      <c r="U53" s="252"/>
      <c r="V53" s="252"/>
      <c r="W53" s="252"/>
      <c r="X53" s="252"/>
      <c r="Y53" s="252"/>
      <c r="Z53" s="252"/>
      <c r="AA53" s="252"/>
      <c r="AB53" s="252"/>
      <c r="AC53" s="252"/>
      <c r="AD53" s="252"/>
      <c r="AE53" s="252"/>
      <c r="AF53" s="252"/>
      <c r="AG53" s="252"/>
      <c r="AH53" s="252"/>
      <c r="AI53" s="252"/>
      <c r="AJ53" s="252"/>
      <c r="AK53" s="252"/>
      <c r="AL53" s="252"/>
      <c r="AM53" s="252"/>
      <c r="AN53" s="252"/>
      <c r="AO53" s="252"/>
      <c r="AP53" s="252"/>
      <c r="AQ53" s="252"/>
      <c r="AR53" s="252"/>
      <c r="AS53" s="252"/>
      <c r="AT53" s="252"/>
      <c r="AU53" s="252"/>
      <c r="AV53" s="252"/>
      <c r="AW53" s="252"/>
      <c r="AX53" s="252"/>
      <c r="AY53" s="252"/>
      <c r="AZ53" s="252"/>
      <c r="BA53" s="252"/>
      <c r="BB53" s="252"/>
      <c r="BC53" s="252"/>
      <c r="BD53" s="252"/>
      <c r="BE53" s="252"/>
      <c r="BF53" s="252"/>
      <c r="BG53" s="252"/>
      <c r="BH53" s="252"/>
      <c r="BI53" s="252"/>
      <c r="BJ53" s="288"/>
    </row>
    <row r="54" spans="1:62" ht="35.1" customHeight="1">
      <c r="A54" s="266" t="s">
        <v>104</v>
      </c>
      <c r="B54" s="267">
        <v>99810</v>
      </c>
      <c r="C54" s="267" t="s">
        <v>21</v>
      </c>
      <c r="D54" s="282" t="s">
        <v>3057</v>
      </c>
      <c r="E54" s="283" t="s">
        <v>32</v>
      </c>
      <c r="F54" s="284">
        <f>759+342.24</f>
        <v>1101.24</v>
      </c>
      <c r="G54" s="271">
        <v>7.16</v>
      </c>
      <c r="H54" s="285">
        <f>ROUND(G54*(1+$G$2),2)</f>
        <v>8.94</v>
      </c>
      <c r="I54" s="272">
        <f>ROUND(H54*F54,2)</f>
        <v>9845.09</v>
      </c>
      <c r="J54" s="273">
        <f t="shared" si="7"/>
        <v>4.1999999999999997E-3</v>
      </c>
      <c r="K54" s="251"/>
      <c r="L54" s="251"/>
      <c r="M54" s="251"/>
      <c r="N54" s="252"/>
      <c r="O54" s="252"/>
      <c r="P54" s="252"/>
      <c r="Q54" s="252"/>
      <c r="R54" s="252"/>
      <c r="S54" s="252"/>
      <c r="T54" s="252"/>
      <c r="U54" s="252"/>
      <c r="V54" s="252"/>
      <c r="W54" s="252"/>
      <c r="X54" s="252"/>
      <c r="Y54" s="252"/>
      <c r="Z54" s="252"/>
      <c r="AA54" s="252"/>
      <c r="AB54" s="252"/>
      <c r="AC54" s="252"/>
      <c r="AD54" s="252"/>
      <c r="AE54" s="252"/>
      <c r="AF54" s="252"/>
      <c r="AG54" s="252"/>
      <c r="AH54" s="252"/>
      <c r="AI54" s="252"/>
      <c r="AJ54" s="252"/>
      <c r="AK54" s="252"/>
      <c r="AL54" s="252"/>
      <c r="AM54" s="252"/>
      <c r="AN54" s="252"/>
      <c r="AO54" s="252"/>
      <c r="AP54" s="252"/>
      <c r="AQ54" s="252"/>
      <c r="AR54" s="252"/>
      <c r="AS54" s="252"/>
      <c r="AT54" s="252"/>
      <c r="AU54" s="252"/>
      <c r="AV54" s="252"/>
      <c r="AW54" s="252"/>
      <c r="AX54" s="252"/>
      <c r="AY54" s="252"/>
      <c r="AZ54" s="252"/>
      <c r="BA54" s="252"/>
      <c r="BB54" s="252"/>
      <c r="BC54" s="252"/>
      <c r="BD54" s="252"/>
      <c r="BE54" s="252"/>
      <c r="BF54" s="252"/>
      <c r="BG54" s="252"/>
      <c r="BH54" s="252"/>
      <c r="BI54" s="252"/>
      <c r="BJ54" s="252"/>
    </row>
    <row r="55" spans="1:62" ht="41.25" customHeight="1">
      <c r="A55" s="266" t="s">
        <v>105</v>
      </c>
      <c r="B55" s="267">
        <v>104791</v>
      </c>
      <c r="C55" s="267" t="s">
        <v>21</v>
      </c>
      <c r="D55" s="282" t="s">
        <v>106</v>
      </c>
      <c r="E55" s="283" t="s">
        <v>32</v>
      </c>
      <c r="F55" s="284">
        <v>756.48</v>
      </c>
      <c r="G55" s="271">
        <v>7.37</v>
      </c>
      <c r="H55" s="285">
        <f>ROUND(G55*(1+$G$2),2)</f>
        <v>9.1999999999999993</v>
      </c>
      <c r="I55" s="272">
        <f>ROUND(H55*F55,2)</f>
        <v>6959.62</v>
      </c>
      <c r="J55" s="273">
        <f t="shared" si="7"/>
        <v>3.0000000000000001E-3</v>
      </c>
      <c r="K55" s="251"/>
      <c r="L55" s="251"/>
      <c r="M55" s="251"/>
      <c r="N55" s="252"/>
      <c r="O55" s="252"/>
      <c r="P55" s="252"/>
      <c r="Q55" s="252"/>
      <c r="R55" s="252"/>
      <c r="S55" s="252"/>
      <c r="T55" s="252"/>
      <c r="U55" s="252"/>
      <c r="V55" s="252"/>
      <c r="W55" s="252"/>
      <c r="X55" s="252"/>
      <c r="Y55" s="252"/>
      <c r="Z55" s="252"/>
      <c r="AA55" s="252"/>
      <c r="AB55" s="252"/>
      <c r="AC55" s="252"/>
      <c r="AD55" s="252"/>
      <c r="AE55" s="252"/>
      <c r="AF55" s="252"/>
      <c r="AG55" s="252"/>
      <c r="AH55" s="252"/>
      <c r="AI55" s="252"/>
      <c r="AJ55" s="252"/>
      <c r="AK55" s="252"/>
      <c r="AL55" s="252"/>
      <c r="AM55" s="252"/>
      <c r="AN55" s="252"/>
      <c r="AO55" s="252"/>
      <c r="AP55" s="252"/>
      <c r="AQ55" s="252"/>
      <c r="AR55" s="252"/>
      <c r="AS55" s="252"/>
      <c r="AT55" s="252"/>
      <c r="AU55" s="252"/>
      <c r="AV55" s="252"/>
      <c r="AW55" s="252"/>
      <c r="AX55" s="252"/>
      <c r="AY55" s="252"/>
      <c r="AZ55" s="252"/>
      <c r="BA55" s="252"/>
      <c r="BB55" s="252"/>
      <c r="BC55" s="252"/>
      <c r="BD55" s="252"/>
      <c r="BE55" s="252"/>
      <c r="BF55" s="252"/>
      <c r="BG55" s="252"/>
      <c r="BH55" s="252"/>
      <c r="BI55" s="252"/>
      <c r="BJ55" s="252"/>
    </row>
    <row r="56" spans="1:62" ht="62.25" customHeight="1">
      <c r="A56" s="266" t="s">
        <v>107</v>
      </c>
      <c r="B56" s="267" t="s">
        <v>108</v>
      </c>
      <c r="C56" s="267" t="s">
        <v>65</v>
      </c>
      <c r="D56" s="282" t="s">
        <v>109</v>
      </c>
      <c r="E56" s="283" t="s">
        <v>39</v>
      </c>
      <c r="F56" s="284">
        <f>ROUND((5*10+5.83*20),2)</f>
        <v>166.6</v>
      </c>
      <c r="G56" s="271">
        <v>7.75</v>
      </c>
      <c r="H56" s="285">
        <f>ROUND(G56*(1+$G$2),2)</f>
        <v>9.68</v>
      </c>
      <c r="I56" s="272">
        <f>ROUND(H56*F56,2)</f>
        <v>1612.69</v>
      </c>
      <c r="J56" s="273">
        <f t="shared" si="7"/>
        <v>6.9999999999999999E-4</v>
      </c>
      <c r="K56" s="251"/>
      <c r="L56" s="251"/>
      <c r="M56" s="251"/>
      <c r="N56" s="252"/>
      <c r="O56" s="252"/>
      <c r="P56" s="252"/>
      <c r="Q56" s="252"/>
      <c r="R56" s="252"/>
      <c r="S56" s="252"/>
      <c r="T56" s="252"/>
      <c r="U56" s="252"/>
      <c r="V56" s="252"/>
      <c r="W56" s="252"/>
      <c r="X56" s="252"/>
      <c r="Y56" s="252"/>
      <c r="Z56" s="252"/>
      <c r="AA56" s="252"/>
      <c r="AB56" s="252"/>
      <c r="AC56" s="252"/>
      <c r="AD56" s="252"/>
      <c r="AE56" s="252"/>
      <c r="AF56" s="252"/>
      <c r="AG56" s="252"/>
      <c r="AH56" s="252"/>
      <c r="AI56" s="252"/>
      <c r="AJ56" s="252"/>
      <c r="AK56" s="252"/>
      <c r="AL56" s="252"/>
      <c r="AM56" s="252"/>
      <c r="AN56" s="252"/>
      <c r="AO56" s="252"/>
      <c r="AP56" s="252"/>
      <c r="AQ56" s="252"/>
      <c r="AR56" s="252"/>
      <c r="AS56" s="252"/>
      <c r="AT56" s="252"/>
      <c r="AU56" s="252"/>
      <c r="AV56" s="252"/>
      <c r="AW56" s="252"/>
      <c r="AX56" s="252"/>
      <c r="AY56" s="252"/>
      <c r="AZ56" s="252"/>
      <c r="BA56" s="252"/>
      <c r="BB56" s="252"/>
      <c r="BC56" s="252"/>
      <c r="BD56" s="252"/>
      <c r="BE56" s="252"/>
      <c r="BF56" s="252"/>
      <c r="BG56" s="252"/>
      <c r="BH56" s="252"/>
      <c r="BI56" s="252"/>
      <c r="BJ56" s="252"/>
    </row>
    <row r="57" spans="1:62" s="107" customFormat="1" ht="24.95" customHeight="1">
      <c r="A57" s="276" t="s">
        <v>110</v>
      </c>
      <c r="B57" s="458" t="s">
        <v>111</v>
      </c>
      <c r="C57" s="458"/>
      <c r="D57" s="459"/>
      <c r="E57" s="304"/>
      <c r="F57" s="305"/>
      <c r="G57" s="306"/>
      <c r="H57" s="113"/>
      <c r="I57" s="115">
        <f>SUM(I58:I60)</f>
        <v>2302.1</v>
      </c>
      <c r="J57" s="307">
        <f t="shared" si="7"/>
        <v>1E-3</v>
      </c>
      <c r="K57" s="251"/>
      <c r="L57" s="308"/>
      <c r="M57" s="251"/>
      <c r="N57" s="308"/>
      <c r="O57" s="308"/>
      <c r="P57" s="308"/>
      <c r="Q57" s="308"/>
      <c r="R57" s="308"/>
      <c r="S57" s="308"/>
      <c r="T57" s="308"/>
      <c r="U57" s="308"/>
      <c r="V57" s="308"/>
      <c r="W57" s="308"/>
      <c r="X57" s="308"/>
      <c r="Y57" s="308"/>
      <c r="Z57" s="308"/>
      <c r="AA57" s="308"/>
      <c r="AB57" s="308"/>
      <c r="AC57" s="308"/>
      <c r="AD57" s="308"/>
      <c r="AE57" s="308"/>
      <c r="AF57" s="308"/>
      <c r="AG57" s="308"/>
      <c r="AH57" s="308"/>
      <c r="AI57" s="308"/>
      <c r="AJ57" s="308"/>
      <c r="AK57" s="308"/>
      <c r="AL57" s="308"/>
      <c r="AM57" s="308"/>
      <c r="AN57" s="308"/>
      <c r="AO57" s="308"/>
      <c r="AP57" s="308"/>
      <c r="AQ57" s="308"/>
      <c r="AR57" s="308"/>
      <c r="AS57" s="308"/>
      <c r="AT57" s="308"/>
      <c r="AU57" s="308"/>
      <c r="AV57" s="308"/>
      <c r="AW57" s="308"/>
      <c r="AX57" s="308"/>
      <c r="AY57" s="308"/>
      <c r="AZ57" s="308"/>
      <c r="BA57" s="308"/>
      <c r="BB57" s="308"/>
      <c r="BC57" s="308"/>
      <c r="BD57" s="308"/>
      <c r="BE57" s="308"/>
      <c r="BF57" s="308"/>
      <c r="BG57" s="308"/>
      <c r="BH57" s="308"/>
      <c r="BI57" s="308"/>
      <c r="BJ57" s="309"/>
    </row>
    <row r="58" spans="1:62" ht="39.75" customHeight="1">
      <c r="A58" s="266" t="s">
        <v>112</v>
      </c>
      <c r="B58" s="267" t="s">
        <v>113</v>
      </c>
      <c r="C58" s="267" t="s">
        <v>65</v>
      </c>
      <c r="D58" s="282" t="s">
        <v>114</v>
      </c>
      <c r="E58" s="283" t="s">
        <v>32</v>
      </c>
      <c r="F58" s="284">
        <f>50.25*0.3</f>
        <v>15.074999999999999</v>
      </c>
      <c r="G58" s="271">
        <v>62.17</v>
      </c>
      <c r="H58" s="285">
        <f>ROUND(G58*(1+$G$2),2)</f>
        <v>77.63</v>
      </c>
      <c r="I58" s="272">
        <f>ROUND(H58*F58,2)</f>
        <v>1170.27</v>
      </c>
      <c r="J58" s="273">
        <f t="shared" si="7"/>
        <v>5.0000000000000001E-4</v>
      </c>
      <c r="K58" s="251"/>
      <c r="L58" s="251"/>
      <c r="M58" s="251"/>
      <c r="N58" s="252"/>
      <c r="O58" s="252"/>
      <c r="P58" s="252"/>
      <c r="Q58" s="252"/>
      <c r="R58" s="252"/>
      <c r="S58" s="252"/>
      <c r="T58" s="252"/>
      <c r="U58" s="252"/>
      <c r="V58" s="252"/>
      <c r="W58" s="252"/>
      <c r="X58" s="252"/>
      <c r="Y58" s="252"/>
      <c r="Z58" s="252"/>
      <c r="AA58" s="252"/>
      <c r="AB58" s="252"/>
      <c r="AC58" s="252"/>
      <c r="AD58" s="252"/>
      <c r="AE58" s="252"/>
      <c r="AF58" s="252"/>
      <c r="AG58" s="252"/>
      <c r="AH58" s="252"/>
      <c r="AI58" s="252"/>
      <c r="AJ58" s="252"/>
      <c r="AK58" s="252"/>
      <c r="AL58" s="252"/>
      <c r="AM58" s="252"/>
      <c r="AN58" s="252"/>
      <c r="AO58" s="252"/>
      <c r="AP58" s="252"/>
      <c r="AQ58" s="252"/>
      <c r="AR58" s="252"/>
      <c r="AS58" s="252"/>
      <c r="AT58" s="252"/>
      <c r="AU58" s="252"/>
      <c r="AV58" s="252"/>
      <c r="AW58" s="252"/>
      <c r="AX58" s="252"/>
      <c r="AY58" s="252"/>
      <c r="AZ58" s="252"/>
      <c r="BA58" s="252"/>
      <c r="BB58" s="252"/>
      <c r="BC58" s="252"/>
      <c r="BD58" s="252"/>
      <c r="BE58" s="252"/>
      <c r="BF58" s="252"/>
      <c r="BG58" s="252"/>
      <c r="BH58" s="252"/>
      <c r="BI58" s="252"/>
      <c r="BJ58" s="252"/>
    </row>
    <row r="59" spans="1:62" ht="35.1" customHeight="1">
      <c r="A59" s="266" t="s">
        <v>115</v>
      </c>
      <c r="B59" s="267">
        <v>87893</v>
      </c>
      <c r="C59" s="267" t="s">
        <v>21</v>
      </c>
      <c r="D59" s="282" t="s">
        <v>116</v>
      </c>
      <c r="E59" s="283" t="s">
        <v>32</v>
      </c>
      <c r="F59" s="284">
        <f>F58</f>
        <v>15.074999999999999</v>
      </c>
      <c r="G59" s="271">
        <v>8.65</v>
      </c>
      <c r="H59" s="285">
        <f>ROUND(G59*(1+$G$2),2)</f>
        <v>10.8</v>
      </c>
      <c r="I59" s="272">
        <f>ROUND(H59*F59,2)</f>
        <v>162.81</v>
      </c>
      <c r="J59" s="273">
        <f t="shared" si="7"/>
        <v>1E-4</v>
      </c>
      <c r="K59" s="251"/>
      <c r="L59" s="251"/>
      <c r="M59" s="251"/>
      <c r="N59" s="252"/>
      <c r="O59" s="252"/>
      <c r="P59" s="252"/>
      <c r="Q59" s="252"/>
      <c r="R59" s="252"/>
      <c r="S59" s="252"/>
      <c r="T59" s="252"/>
      <c r="U59" s="252"/>
      <c r="V59" s="252"/>
      <c r="W59" s="252"/>
      <c r="X59" s="252"/>
      <c r="Y59" s="252"/>
      <c r="Z59" s="252"/>
      <c r="AA59" s="252"/>
      <c r="AB59" s="252"/>
      <c r="AC59" s="252"/>
      <c r="AD59" s="252"/>
      <c r="AE59" s="252"/>
      <c r="AF59" s="252"/>
      <c r="AG59" s="252"/>
      <c r="AH59" s="252"/>
      <c r="AI59" s="252"/>
      <c r="AJ59" s="252"/>
      <c r="AK59" s="252"/>
      <c r="AL59" s="252"/>
      <c r="AM59" s="252"/>
      <c r="AN59" s="252"/>
      <c r="AO59" s="252"/>
      <c r="AP59" s="252"/>
      <c r="AQ59" s="252"/>
      <c r="AR59" s="252"/>
      <c r="AS59" s="252"/>
      <c r="AT59" s="252"/>
      <c r="AU59" s="252"/>
      <c r="AV59" s="252"/>
      <c r="AW59" s="252"/>
      <c r="AX59" s="252"/>
      <c r="AY59" s="252"/>
      <c r="AZ59" s="252"/>
      <c r="BA59" s="252"/>
      <c r="BB59" s="252"/>
      <c r="BC59" s="252"/>
      <c r="BD59" s="252"/>
      <c r="BE59" s="252"/>
      <c r="BF59" s="252"/>
      <c r="BG59" s="252"/>
      <c r="BH59" s="252"/>
      <c r="BI59" s="252"/>
      <c r="BJ59" s="252"/>
    </row>
    <row r="60" spans="1:62" ht="35.1" customHeight="1">
      <c r="A60" s="266" t="s">
        <v>117</v>
      </c>
      <c r="B60" s="267">
        <v>87794</v>
      </c>
      <c r="C60" s="267" t="s">
        <v>21</v>
      </c>
      <c r="D60" s="282" t="s">
        <v>118</v>
      </c>
      <c r="E60" s="283" t="s">
        <v>32</v>
      </c>
      <c r="F60" s="284">
        <f>F59</f>
        <v>15.074999999999999</v>
      </c>
      <c r="G60" s="271">
        <v>51.48</v>
      </c>
      <c r="H60" s="285">
        <f>ROUND(G60*(1+$G$2),2)</f>
        <v>64.28</v>
      </c>
      <c r="I60" s="272">
        <f>ROUND(H60*F60,2)</f>
        <v>969.02</v>
      </c>
      <c r="J60" s="273">
        <f t="shared" si="7"/>
        <v>4.0000000000000002E-4</v>
      </c>
      <c r="K60" s="251"/>
      <c r="L60" s="251"/>
      <c r="M60" s="251"/>
      <c r="N60" s="252"/>
      <c r="O60" s="252"/>
      <c r="P60" s="252"/>
      <c r="Q60" s="252"/>
      <c r="R60" s="252"/>
      <c r="S60" s="252"/>
      <c r="T60" s="252"/>
      <c r="U60" s="252"/>
      <c r="V60" s="252"/>
      <c r="W60" s="252"/>
      <c r="X60" s="252"/>
      <c r="Y60" s="252"/>
      <c r="Z60" s="252"/>
      <c r="AA60" s="252"/>
      <c r="AB60" s="252"/>
      <c r="AC60" s="252"/>
      <c r="AD60" s="252"/>
      <c r="AE60" s="252"/>
      <c r="AF60" s="252"/>
      <c r="AG60" s="252"/>
      <c r="AH60" s="252"/>
      <c r="AI60" s="252"/>
      <c r="AJ60" s="252"/>
      <c r="AK60" s="252"/>
      <c r="AL60" s="252"/>
      <c r="AM60" s="252"/>
      <c r="AN60" s="252"/>
      <c r="AO60" s="252"/>
      <c r="AP60" s="252"/>
      <c r="AQ60" s="252"/>
      <c r="AR60" s="252"/>
      <c r="AS60" s="252"/>
      <c r="AT60" s="252"/>
      <c r="AU60" s="252"/>
      <c r="AV60" s="252"/>
      <c r="AW60" s="252"/>
      <c r="AX60" s="252"/>
      <c r="AY60" s="252"/>
      <c r="AZ60" s="252"/>
      <c r="BA60" s="252"/>
      <c r="BB60" s="252"/>
      <c r="BC60" s="252"/>
      <c r="BD60" s="252"/>
      <c r="BE60" s="252"/>
      <c r="BF60" s="252"/>
      <c r="BG60" s="252"/>
      <c r="BH60" s="252"/>
      <c r="BI60" s="252"/>
      <c r="BJ60" s="252"/>
    </row>
    <row r="61" spans="1:62" s="107" customFormat="1" ht="24.95" customHeight="1">
      <c r="A61" s="276" t="s">
        <v>119</v>
      </c>
      <c r="B61" s="458" t="s">
        <v>120</v>
      </c>
      <c r="C61" s="458"/>
      <c r="D61" s="459"/>
      <c r="E61" s="304"/>
      <c r="F61" s="305"/>
      <c r="G61" s="306"/>
      <c r="H61" s="113"/>
      <c r="I61" s="115">
        <f>SUM(I62:I63)</f>
        <v>74146.48</v>
      </c>
      <c r="J61" s="307">
        <f t="shared" si="7"/>
        <v>3.1600000000000003E-2</v>
      </c>
      <c r="K61" s="251"/>
      <c r="L61" s="308"/>
      <c r="M61" s="251"/>
      <c r="N61" s="308"/>
      <c r="O61" s="308"/>
      <c r="P61" s="308"/>
      <c r="Q61" s="308"/>
      <c r="R61" s="308"/>
      <c r="S61" s="308"/>
      <c r="T61" s="308"/>
      <c r="U61" s="308"/>
      <c r="V61" s="308"/>
      <c r="W61" s="308"/>
      <c r="X61" s="308"/>
      <c r="Y61" s="308"/>
      <c r="Z61" s="308"/>
      <c r="AA61" s="308"/>
      <c r="AB61" s="308"/>
      <c r="AC61" s="308"/>
      <c r="AD61" s="308"/>
      <c r="AE61" s="308"/>
      <c r="AF61" s="308"/>
      <c r="AG61" s="308"/>
      <c r="AH61" s="308"/>
      <c r="AI61" s="308"/>
      <c r="AJ61" s="308"/>
      <c r="AK61" s="308"/>
      <c r="AL61" s="308"/>
      <c r="AM61" s="308"/>
      <c r="AN61" s="308"/>
      <c r="AO61" s="308"/>
      <c r="AP61" s="308"/>
      <c r="AQ61" s="308"/>
      <c r="AR61" s="308"/>
      <c r="AS61" s="308"/>
      <c r="AT61" s="308"/>
      <c r="AU61" s="308"/>
      <c r="AV61" s="308"/>
      <c r="AW61" s="308"/>
      <c r="AX61" s="308"/>
      <c r="AY61" s="308"/>
      <c r="AZ61" s="308"/>
      <c r="BA61" s="308"/>
      <c r="BB61" s="308"/>
      <c r="BC61" s="308"/>
      <c r="BD61" s="308"/>
      <c r="BE61" s="308"/>
      <c r="BF61" s="308"/>
      <c r="BG61" s="308"/>
      <c r="BH61" s="308"/>
      <c r="BI61" s="308"/>
      <c r="BJ61" s="309"/>
    </row>
    <row r="62" spans="1:62" ht="39.75" customHeight="1">
      <c r="A62" s="266" t="s">
        <v>121</v>
      </c>
      <c r="B62" s="267">
        <v>87887</v>
      </c>
      <c r="C62" s="267" t="s">
        <v>21</v>
      </c>
      <c r="D62" s="282" t="s">
        <v>122</v>
      </c>
      <c r="E62" s="283" t="s">
        <v>32</v>
      </c>
      <c r="F62" s="284">
        <f>F54</f>
        <v>1101.24</v>
      </c>
      <c r="G62" s="271">
        <v>15.43</v>
      </c>
      <c r="H62" s="285">
        <f>ROUND(G62*(1+$G$2),2)</f>
        <v>19.27</v>
      </c>
      <c r="I62" s="272">
        <f>ROUND(H62*F62,2)</f>
        <v>21220.89</v>
      </c>
      <c r="J62" s="273">
        <f t="shared" si="7"/>
        <v>8.9999999999999993E-3</v>
      </c>
      <c r="K62" s="251"/>
      <c r="L62" s="251"/>
      <c r="M62" s="251"/>
      <c r="N62" s="252"/>
      <c r="O62" s="252"/>
      <c r="P62" s="252"/>
      <c r="Q62" s="252"/>
      <c r="R62" s="252"/>
      <c r="S62" s="252"/>
      <c r="T62" s="252"/>
      <c r="U62" s="252"/>
      <c r="V62" s="252"/>
      <c r="W62" s="252"/>
      <c r="X62" s="252"/>
      <c r="Y62" s="252"/>
      <c r="Z62" s="252"/>
      <c r="AA62" s="252"/>
      <c r="AB62" s="252"/>
      <c r="AC62" s="252"/>
      <c r="AD62" s="252"/>
      <c r="AE62" s="252"/>
      <c r="AF62" s="252"/>
      <c r="AG62" s="252"/>
      <c r="AH62" s="252"/>
      <c r="AI62" s="252"/>
      <c r="AJ62" s="252"/>
      <c r="AK62" s="252"/>
      <c r="AL62" s="252"/>
      <c r="AM62" s="252"/>
      <c r="AN62" s="252"/>
      <c r="AO62" s="252"/>
      <c r="AP62" s="252"/>
      <c r="AQ62" s="252"/>
      <c r="AR62" s="252"/>
      <c r="AS62" s="252"/>
      <c r="AT62" s="252"/>
      <c r="AU62" s="252"/>
      <c r="AV62" s="252"/>
      <c r="AW62" s="252"/>
      <c r="AX62" s="252"/>
      <c r="AY62" s="252"/>
      <c r="AZ62" s="252"/>
      <c r="BA62" s="252"/>
      <c r="BB62" s="252"/>
      <c r="BC62" s="252"/>
      <c r="BD62" s="252"/>
      <c r="BE62" s="252"/>
      <c r="BF62" s="252"/>
      <c r="BG62" s="252"/>
      <c r="BH62" s="252"/>
      <c r="BI62" s="252"/>
      <c r="BJ62" s="252"/>
    </row>
    <row r="63" spans="1:62" ht="42" customHeight="1">
      <c r="A63" s="266" t="s">
        <v>123</v>
      </c>
      <c r="B63" s="267">
        <v>90408</v>
      </c>
      <c r="C63" s="267" t="s">
        <v>21</v>
      </c>
      <c r="D63" s="282" t="s">
        <v>124</v>
      </c>
      <c r="E63" s="283" t="s">
        <v>32</v>
      </c>
      <c r="F63" s="284">
        <f>F62</f>
        <v>1101.24</v>
      </c>
      <c r="G63" s="271">
        <v>38.49</v>
      </c>
      <c r="H63" s="285">
        <f>ROUND(G63*(1+$G$2),2)</f>
        <v>48.06</v>
      </c>
      <c r="I63" s="272">
        <f>ROUND(H63*F63,2)</f>
        <v>52925.59</v>
      </c>
      <c r="J63" s="273">
        <f t="shared" si="7"/>
        <v>2.2599999999999999E-2</v>
      </c>
      <c r="K63" s="251"/>
      <c r="L63" s="251"/>
      <c r="M63" s="251"/>
      <c r="N63" s="252"/>
      <c r="O63" s="252"/>
      <c r="P63" s="252"/>
      <c r="Q63" s="252"/>
      <c r="R63" s="252"/>
      <c r="S63" s="252"/>
      <c r="T63" s="252"/>
      <c r="U63" s="252"/>
      <c r="V63" s="252"/>
      <c r="W63" s="252"/>
      <c r="X63" s="252"/>
      <c r="Y63" s="252"/>
      <c r="Z63" s="252"/>
      <c r="AA63" s="252"/>
      <c r="AB63" s="252"/>
      <c r="AC63" s="252"/>
      <c r="AD63" s="252"/>
      <c r="AE63" s="252"/>
      <c r="AF63" s="252"/>
      <c r="AG63" s="252"/>
      <c r="AH63" s="252"/>
      <c r="AI63" s="252"/>
      <c r="AJ63" s="252"/>
      <c r="AK63" s="252"/>
      <c r="AL63" s="252"/>
      <c r="AM63" s="252"/>
      <c r="AN63" s="252"/>
      <c r="AO63" s="252"/>
      <c r="AP63" s="252"/>
      <c r="AQ63" s="252"/>
      <c r="AR63" s="252"/>
      <c r="AS63" s="252"/>
      <c r="AT63" s="252"/>
      <c r="AU63" s="252"/>
      <c r="AV63" s="252"/>
      <c r="AW63" s="252"/>
      <c r="AX63" s="252"/>
      <c r="AY63" s="252"/>
      <c r="AZ63" s="252"/>
      <c r="BA63" s="252"/>
      <c r="BB63" s="252"/>
      <c r="BC63" s="252"/>
      <c r="BD63" s="252"/>
      <c r="BE63" s="252"/>
      <c r="BF63" s="252"/>
      <c r="BG63" s="252"/>
      <c r="BH63" s="252"/>
      <c r="BI63" s="252"/>
      <c r="BJ63" s="252"/>
    </row>
    <row r="64" spans="1:62" ht="24.95" customHeight="1">
      <c r="A64" s="276" t="s">
        <v>125</v>
      </c>
      <c r="B64" s="450" t="s">
        <v>126</v>
      </c>
      <c r="C64" s="451"/>
      <c r="D64" s="452"/>
      <c r="E64" s="299"/>
      <c r="F64" s="300"/>
      <c r="G64" s="301"/>
      <c r="H64" s="112"/>
      <c r="I64" s="115">
        <f>SUM(I65:I73)</f>
        <v>109338.31</v>
      </c>
      <c r="J64" s="307">
        <f t="shared" si="7"/>
        <v>4.6600000000000003E-2</v>
      </c>
      <c r="K64" s="251"/>
      <c r="L64" s="252"/>
      <c r="M64" s="251"/>
      <c r="N64" s="252"/>
      <c r="O64" s="252"/>
      <c r="P64" s="252"/>
      <c r="Q64" s="252"/>
      <c r="R64" s="252"/>
      <c r="S64" s="252"/>
      <c r="T64" s="252"/>
      <c r="U64" s="252"/>
      <c r="V64" s="252"/>
      <c r="W64" s="252"/>
      <c r="X64" s="252"/>
      <c r="Y64" s="252"/>
      <c r="Z64" s="252"/>
      <c r="AA64" s="252"/>
      <c r="AB64" s="252"/>
      <c r="AC64" s="252"/>
      <c r="AD64" s="252"/>
      <c r="AE64" s="252"/>
      <c r="AF64" s="252"/>
      <c r="AG64" s="252"/>
      <c r="AH64" s="252"/>
      <c r="AI64" s="252"/>
      <c r="AJ64" s="252"/>
      <c r="AK64" s="252"/>
      <c r="AL64" s="252"/>
      <c r="AM64" s="252"/>
      <c r="AN64" s="252"/>
      <c r="AO64" s="252"/>
      <c r="AP64" s="252"/>
      <c r="AQ64" s="252"/>
      <c r="AR64" s="252"/>
      <c r="AS64" s="252"/>
      <c r="AT64" s="252"/>
      <c r="AU64" s="252"/>
      <c r="AV64" s="252"/>
      <c r="AW64" s="252"/>
      <c r="AX64" s="252"/>
      <c r="AY64" s="252"/>
      <c r="AZ64" s="252"/>
      <c r="BA64" s="252"/>
      <c r="BB64" s="252"/>
      <c r="BC64" s="252"/>
      <c r="BD64" s="252"/>
      <c r="BE64" s="252"/>
      <c r="BF64" s="252"/>
      <c r="BG64" s="252"/>
      <c r="BH64" s="252"/>
      <c r="BI64" s="252"/>
      <c r="BJ64" s="288"/>
    </row>
    <row r="65" spans="1:62" ht="35.1" customHeight="1">
      <c r="A65" s="266" t="s">
        <v>127</v>
      </c>
      <c r="B65" s="267" t="s">
        <v>128</v>
      </c>
      <c r="C65" s="267" t="s">
        <v>65</v>
      </c>
      <c r="D65" s="282" t="s">
        <v>129</v>
      </c>
      <c r="E65" s="283" t="s">
        <v>32</v>
      </c>
      <c r="F65" s="284">
        <v>2478.7399999999998</v>
      </c>
      <c r="G65" s="271">
        <v>3.69</v>
      </c>
      <c r="H65" s="285">
        <f>ROUND(G65*(1+$G$2),2)</f>
        <v>4.6100000000000003</v>
      </c>
      <c r="I65" s="272">
        <f>ROUND(H65*F65,2)</f>
        <v>11426.99</v>
      </c>
      <c r="J65" s="273">
        <f t="shared" si="7"/>
        <v>4.8999999999999998E-3</v>
      </c>
      <c r="K65" s="251"/>
      <c r="L65" s="251"/>
      <c r="M65" s="251"/>
      <c r="N65" s="252"/>
      <c r="O65" s="252"/>
      <c r="P65" s="252"/>
      <c r="Q65" s="252"/>
      <c r="R65" s="252"/>
      <c r="S65" s="252"/>
      <c r="T65" s="252"/>
      <c r="U65" s="252"/>
      <c r="V65" s="252"/>
      <c r="W65" s="252"/>
      <c r="X65" s="252"/>
      <c r="Y65" s="252"/>
      <c r="Z65" s="252"/>
      <c r="AA65" s="252"/>
      <c r="AB65" s="252"/>
      <c r="AC65" s="252"/>
      <c r="AD65" s="252"/>
      <c r="AE65" s="252"/>
      <c r="AF65" s="252"/>
      <c r="AG65" s="252"/>
      <c r="AH65" s="252"/>
      <c r="AI65" s="252"/>
      <c r="AJ65" s="252"/>
      <c r="AK65" s="252"/>
      <c r="AL65" s="252"/>
      <c r="AM65" s="252"/>
      <c r="AN65" s="252"/>
      <c r="AO65" s="252"/>
      <c r="AP65" s="252"/>
      <c r="AQ65" s="252"/>
      <c r="AR65" s="252"/>
      <c r="AS65" s="252"/>
      <c r="AT65" s="252"/>
      <c r="AU65" s="252"/>
      <c r="AV65" s="252"/>
      <c r="AW65" s="252"/>
      <c r="AX65" s="252"/>
      <c r="AY65" s="252"/>
      <c r="AZ65" s="252"/>
      <c r="BA65" s="252"/>
      <c r="BB65" s="252"/>
      <c r="BC65" s="252"/>
      <c r="BD65" s="252"/>
      <c r="BE65" s="252"/>
      <c r="BF65" s="252"/>
      <c r="BG65" s="252"/>
      <c r="BH65" s="252"/>
      <c r="BI65" s="252"/>
      <c r="BJ65" s="252"/>
    </row>
    <row r="66" spans="1:62" ht="35.1" customHeight="1">
      <c r="A66" s="266" t="s">
        <v>130</v>
      </c>
      <c r="B66" s="267" t="s">
        <v>131</v>
      </c>
      <c r="C66" s="267" t="s">
        <v>65</v>
      </c>
      <c r="D66" s="282" t="s">
        <v>132</v>
      </c>
      <c r="E66" s="283" t="s">
        <v>32</v>
      </c>
      <c r="F66" s="284">
        <v>756.48</v>
      </c>
      <c r="G66" s="271">
        <v>4.18</v>
      </c>
      <c r="H66" s="285">
        <f t="shared" ref="H66:H73" si="8">ROUND(G66*(1+$G$2),2)</f>
        <v>5.22</v>
      </c>
      <c r="I66" s="272">
        <f t="shared" ref="I66:I73" si="9">ROUND(H66*F66,2)</f>
        <v>3948.83</v>
      </c>
      <c r="J66" s="273">
        <f t="shared" si="7"/>
        <v>1.6999999999999999E-3</v>
      </c>
      <c r="K66" s="251"/>
      <c r="L66" s="251"/>
      <c r="M66" s="251"/>
      <c r="N66" s="252"/>
      <c r="O66" s="252"/>
      <c r="P66" s="252"/>
      <c r="Q66" s="252"/>
      <c r="R66" s="252"/>
      <c r="S66" s="252"/>
      <c r="T66" s="252"/>
      <c r="U66" s="252"/>
      <c r="V66" s="252"/>
      <c r="W66" s="252"/>
      <c r="X66" s="252"/>
      <c r="Y66" s="252"/>
      <c r="Z66" s="252"/>
      <c r="AA66" s="252"/>
      <c r="AB66" s="252"/>
      <c r="AC66" s="252"/>
      <c r="AD66" s="252"/>
      <c r="AE66" s="252"/>
      <c r="AF66" s="252"/>
      <c r="AG66" s="252"/>
      <c r="AH66" s="252"/>
      <c r="AI66" s="252"/>
      <c r="AJ66" s="252"/>
      <c r="AK66" s="252"/>
      <c r="AL66" s="252"/>
      <c r="AM66" s="252"/>
      <c r="AN66" s="252"/>
      <c r="AO66" s="252"/>
      <c r="AP66" s="252"/>
      <c r="AQ66" s="252"/>
      <c r="AR66" s="252"/>
      <c r="AS66" s="252"/>
      <c r="AT66" s="252"/>
      <c r="AU66" s="252"/>
      <c r="AV66" s="252"/>
      <c r="AW66" s="252"/>
      <c r="AX66" s="252"/>
      <c r="AY66" s="252"/>
      <c r="AZ66" s="252"/>
      <c r="BA66" s="252"/>
      <c r="BB66" s="252"/>
      <c r="BC66" s="252"/>
      <c r="BD66" s="252"/>
      <c r="BE66" s="252"/>
      <c r="BF66" s="252"/>
      <c r="BG66" s="252"/>
      <c r="BH66" s="252"/>
      <c r="BI66" s="252"/>
      <c r="BJ66" s="252"/>
    </row>
    <row r="67" spans="1:62" ht="35.1" customHeight="1">
      <c r="A67" s="266" t="s">
        <v>133</v>
      </c>
      <c r="B67" s="267" t="s">
        <v>1143</v>
      </c>
      <c r="C67" s="267" t="s">
        <v>21</v>
      </c>
      <c r="D67" s="282" t="s">
        <v>1144</v>
      </c>
      <c r="E67" s="283" t="s">
        <v>32</v>
      </c>
      <c r="F67" s="284">
        <v>2478.7399999999998</v>
      </c>
      <c r="G67" s="271">
        <v>5.03</v>
      </c>
      <c r="H67" s="285">
        <f t="shared" si="8"/>
        <v>6.28</v>
      </c>
      <c r="I67" s="272">
        <f t="shared" si="9"/>
        <v>15566.49</v>
      </c>
      <c r="J67" s="273">
        <f t="shared" si="7"/>
        <v>6.6E-3</v>
      </c>
      <c r="K67" s="251"/>
      <c r="L67" s="251"/>
      <c r="M67" s="251"/>
      <c r="N67" s="252"/>
      <c r="O67" s="252"/>
      <c r="P67" s="252"/>
      <c r="Q67" s="252"/>
      <c r="R67" s="252"/>
      <c r="S67" s="252"/>
      <c r="T67" s="252"/>
      <c r="U67" s="252"/>
      <c r="V67" s="252"/>
      <c r="W67" s="252"/>
      <c r="X67" s="252"/>
      <c r="Y67" s="252"/>
      <c r="Z67" s="252"/>
      <c r="AA67" s="252"/>
      <c r="AB67" s="252"/>
      <c r="AC67" s="252"/>
      <c r="AD67" s="252"/>
      <c r="AE67" s="252"/>
      <c r="AF67" s="252"/>
      <c r="AG67" s="252"/>
      <c r="AH67" s="252"/>
      <c r="AI67" s="252"/>
      <c r="AJ67" s="252"/>
      <c r="AK67" s="252"/>
      <c r="AL67" s="252"/>
      <c r="AM67" s="252"/>
      <c r="AN67" s="252"/>
      <c r="AO67" s="252"/>
      <c r="AP67" s="252"/>
      <c r="AQ67" s="252"/>
      <c r="AR67" s="252"/>
      <c r="AS67" s="252"/>
      <c r="AT67" s="252"/>
      <c r="AU67" s="252"/>
      <c r="AV67" s="252"/>
      <c r="AW67" s="252"/>
      <c r="AX67" s="252"/>
      <c r="AY67" s="252"/>
      <c r="AZ67" s="252"/>
      <c r="BA67" s="252"/>
      <c r="BB67" s="252"/>
      <c r="BC67" s="252"/>
      <c r="BD67" s="252"/>
      <c r="BE67" s="252"/>
      <c r="BF67" s="252"/>
      <c r="BG67" s="252"/>
      <c r="BH67" s="252"/>
      <c r="BI67" s="252"/>
      <c r="BJ67" s="252"/>
    </row>
    <row r="68" spans="1:62" ht="35.1" customHeight="1">
      <c r="A68" s="266" t="s">
        <v>134</v>
      </c>
      <c r="B68" s="267" t="s">
        <v>1148</v>
      </c>
      <c r="C68" s="267" t="s">
        <v>21</v>
      </c>
      <c r="D68" s="282" t="s">
        <v>1149</v>
      </c>
      <c r="E68" s="283" t="s">
        <v>32</v>
      </c>
      <c r="F68" s="284">
        <v>756.48</v>
      </c>
      <c r="G68" s="271">
        <v>6.16</v>
      </c>
      <c r="H68" s="285">
        <f t="shared" si="8"/>
        <v>7.69</v>
      </c>
      <c r="I68" s="272">
        <f t="shared" si="9"/>
        <v>5817.33</v>
      </c>
      <c r="J68" s="273">
        <f t="shared" si="7"/>
        <v>2.5000000000000001E-3</v>
      </c>
      <c r="K68" s="251"/>
      <c r="L68" s="251"/>
      <c r="M68" s="251"/>
      <c r="N68" s="252"/>
      <c r="O68" s="252"/>
      <c r="P68" s="252"/>
      <c r="Q68" s="252"/>
      <c r="R68" s="252"/>
      <c r="S68" s="252"/>
      <c r="T68" s="252"/>
      <c r="U68" s="252"/>
      <c r="V68" s="252"/>
      <c r="W68" s="252"/>
      <c r="X68" s="252"/>
      <c r="Y68" s="252"/>
      <c r="Z68" s="252"/>
      <c r="AA68" s="252"/>
      <c r="AB68" s="252"/>
      <c r="AC68" s="252"/>
      <c r="AD68" s="252"/>
      <c r="AE68" s="252"/>
      <c r="AF68" s="252"/>
      <c r="AG68" s="252"/>
      <c r="AH68" s="252"/>
      <c r="AI68" s="252"/>
      <c r="AJ68" s="252"/>
      <c r="AK68" s="252"/>
      <c r="AL68" s="252"/>
      <c r="AM68" s="252"/>
      <c r="AN68" s="252"/>
      <c r="AO68" s="252"/>
      <c r="AP68" s="252"/>
      <c r="AQ68" s="252"/>
      <c r="AR68" s="252"/>
      <c r="AS68" s="252"/>
      <c r="AT68" s="252"/>
      <c r="AU68" s="252"/>
      <c r="AV68" s="252"/>
      <c r="AW68" s="252"/>
      <c r="AX68" s="252"/>
      <c r="AY68" s="252"/>
      <c r="AZ68" s="252"/>
      <c r="BA68" s="252"/>
      <c r="BB68" s="252"/>
      <c r="BC68" s="252"/>
      <c r="BD68" s="252"/>
      <c r="BE68" s="252"/>
      <c r="BF68" s="252"/>
      <c r="BG68" s="252"/>
      <c r="BH68" s="252"/>
      <c r="BI68" s="252"/>
      <c r="BJ68" s="252"/>
    </row>
    <row r="69" spans="1:62" ht="35.1" customHeight="1">
      <c r="A69" s="266" t="s">
        <v>135</v>
      </c>
      <c r="B69" s="267" t="s">
        <v>819</v>
      </c>
      <c r="C69" s="267" t="s">
        <v>21</v>
      </c>
      <c r="D69" s="282" t="s">
        <v>820</v>
      </c>
      <c r="E69" s="283" t="s">
        <v>32</v>
      </c>
      <c r="F69" s="284">
        <v>2478.7399999999998</v>
      </c>
      <c r="G69" s="271">
        <v>14.76</v>
      </c>
      <c r="H69" s="285">
        <f t="shared" si="8"/>
        <v>18.43</v>
      </c>
      <c r="I69" s="272">
        <f t="shared" si="9"/>
        <v>45683.18</v>
      </c>
      <c r="J69" s="273">
        <f t="shared" si="7"/>
        <v>1.95E-2</v>
      </c>
      <c r="K69" s="251"/>
      <c r="L69" s="251"/>
      <c r="M69" s="251"/>
      <c r="N69" s="252"/>
      <c r="O69" s="252"/>
      <c r="P69" s="252"/>
      <c r="Q69" s="252"/>
      <c r="R69" s="252"/>
      <c r="S69" s="252"/>
      <c r="T69" s="252"/>
      <c r="U69" s="252"/>
      <c r="V69" s="252"/>
      <c r="W69" s="252"/>
      <c r="X69" s="252"/>
      <c r="Y69" s="252"/>
      <c r="Z69" s="252"/>
      <c r="AA69" s="252"/>
      <c r="AB69" s="252"/>
      <c r="AC69" s="252"/>
      <c r="AD69" s="252"/>
      <c r="AE69" s="252"/>
      <c r="AF69" s="252"/>
      <c r="AG69" s="252"/>
      <c r="AH69" s="252"/>
      <c r="AI69" s="252"/>
      <c r="AJ69" s="252"/>
      <c r="AK69" s="252"/>
      <c r="AL69" s="252"/>
      <c r="AM69" s="252"/>
      <c r="AN69" s="252"/>
      <c r="AO69" s="252"/>
      <c r="AP69" s="252"/>
      <c r="AQ69" s="252"/>
      <c r="AR69" s="252"/>
      <c r="AS69" s="252"/>
      <c r="AT69" s="252"/>
      <c r="AU69" s="252"/>
      <c r="AV69" s="252"/>
      <c r="AW69" s="252"/>
      <c r="AX69" s="252"/>
      <c r="AY69" s="252"/>
      <c r="AZ69" s="252"/>
      <c r="BA69" s="252"/>
      <c r="BB69" s="252"/>
      <c r="BC69" s="252"/>
      <c r="BD69" s="252"/>
      <c r="BE69" s="252"/>
      <c r="BF69" s="252"/>
      <c r="BG69" s="252"/>
      <c r="BH69" s="252"/>
      <c r="BI69" s="252"/>
      <c r="BJ69" s="252"/>
    </row>
    <row r="70" spans="1:62" ht="35.1" customHeight="1">
      <c r="A70" s="266" t="s">
        <v>136</v>
      </c>
      <c r="B70" s="267" t="s">
        <v>1154</v>
      </c>
      <c r="C70" s="267" t="s">
        <v>21</v>
      </c>
      <c r="D70" s="282" t="s">
        <v>1155</v>
      </c>
      <c r="E70" s="283" t="s">
        <v>32</v>
      </c>
      <c r="F70" s="284">
        <v>756.48</v>
      </c>
      <c r="G70" s="271">
        <v>17.55</v>
      </c>
      <c r="H70" s="285">
        <f t="shared" si="8"/>
        <v>21.91</v>
      </c>
      <c r="I70" s="272">
        <f t="shared" si="9"/>
        <v>16574.48</v>
      </c>
      <c r="J70" s="273">
        <f t="shared" si="7"/>
        <v>7.1000000000000004E-3</v>
      </c>
      <c r="K70" s="251"/>
      <c r="L70" s="251"/>
      <c r="M70" s="251"/>
      <c r="N70" s="252"/>
      <c r="O70" s="252"/>
      <c r="P70" s="252"/>
      <c r="Q70" s="252"/>
      <c r="R70" s="252"/>
      <c r="S70" s="252"/>
      <c r="T70" s="252"/>
      <c r="U70" s="252"/>
      <c r="V70" s="252"/>
      <c r="W70" s="252"/>
      <c r="X70" s="252"/>
      <c r="Y70" s="252"/>
      <c r="Z70" s="252"/>
      <c r="AA70" s="252"/>
      <c r="AB70" s="252"/>
      <c r="AC70" s="252"/>
      <c r="AD70" s="252"/>
      <c r="AE70" s="252"/>
      <c r="AF70" s="252"/>
      <c r="AG70" s="252"/>
      <c r="AH70" s="252"/>
      <c r="AI70" s="252"/>
      <c r="AJ70" s="252"/>
      <c r="AK70" s="252"/>
      <c r="AL70" s="252"/>
      <c r="AM70" s="252"/>
      <c r="AN70" s="252"/>
      <c r="AO70" s="252"/>
      <c r="AP70" s="252"/>
      <c r="AQ70" s="252"/>
      <c r="AR70" s="252"/>
      <c r="AS70" s="252"/>
      <c r="AT70" s="252"/>
      <c r="AU70" s="252"/>
      <c r="AV70" s="252"/>
      <c r="AW70" s="252"/>
      <c r="AX70" s="252"/>
      <c r="AY70" s="252"/>
      <c r="AZ70" s="252"/>
      <c r="BA70" s="252"/>
      <c r="BB70" s="252"/>
      <c r="BC70" s="252"/>
      <c r="BD70" s="252"/>
      <c r="BE70" s="252"/>
      <c r="BF70" s="252"/>
      <c r="BG70" s="252"/>
      <c r="BH70" s="252"/>
      <c r="BI70" s="252"/>
      <c r="BJ70" s="252"/>
    </row>
    <row r="71" spans="1:62" ht="35.1" customHeight="1">
      <c r="A71" s="266" t="s">
        <v>137</v>
      </c>
      <c r="B71" s="267" t="s">
        <v>1157</v>
      </c>
      <c r="C71" s="267" t="s">
        <v>21</v>
      </c>
      <c r="D71" s="282" t="s">
        <v>1158</v>
      </c>
      <c r="E71" s="283" t="s">
        <v>32</v>
      </c>
      <c r="F71" s="284">
        <v>211.8</v>
      </c>
      <c r="G71" s="271">
        <v>2.44</v>
      </c>
      <c r="H71" s="285">
        <f t="shared" si="8"/>
        <v>3.05</v>
      </c>
      <c r="I71" s="272">
        <f t="shared" si="9"/>
        <v>645.99</v>
      </c>
      <c r="J71" s="273">
        <f t="shared" si="7"/>
        <v>2.9999999999999997E-4</v>
      </c>
      <c r="K71" s="251"/>
      <c r="L71" s="251"/>
      <c r="M71" s="251"/>
      <c r="N71" s="252"/>
      <c r="O71" s="252"/>
      <c r="P71" s="252"/>
      <c r="Q71" s="252"/>
      <c r="R71" s="252"/>
      <c r="S71" s="252"/>
      <c r="T71" s="252"/>
      <c r="U71" s="252"/>
      <c r="V71" s="252"/>
      <c r="W71" s="252"/>
      <c r="X71" s="252"/>
      <c r="Y71" s="252"/>
      <c r="Z71" s="252"/>
      <c r="AA71" s="252"/>
      <c r="AB71" s="252"/>
      <c r="AC71" s="252"/>
      <c r="AD71" s="252"/>
      <c r="AE71" s="252"/>
      <c r="AF71" s="252"/>
      <c r="AG71" s="252"/>
      <c r="AH71" s="252"/>
      <c r="AI71" s="252"/>
      <c r="AJ71" s="252"/>
      <c r="AK71" s="252"/>
      <c r="AL71" s="252"/>
      <c r="AM71" s="252"/>
      <c r="AN71" s="252"/>
      <c r="AO71" s="252"/>
      <c r="AP71" s="252"/>
      <c r="AQ71" s="252"/>
      <c r="AR71" s="252"/>
      <c r="AS71" s="252"/>
      <c r="AT71" s="252"/>
      <c r="AU71" s="252"/>
      <c r="AV71" s="252"/>
      <c r="AW71" s="252"/>
      <c r="AX71" s="252"/>
      <c r="AY71" s="252"/>
      <c r="AZ71" s="252"/>
      <c r="BA71" s="252"/>
      <c r="BB71" s="252"/>
      <c r="BC71" s="252"/>
      <c r="BD71" s="252"/>
      <c r="BE71" s="252"/>
      <c r="BF71" s="252"/>
      <c r="BG71" s="252"/>
      <c r="BH71" s="252"/>
      <c r="BI71" s="252"/>
      <c r="BJ71" s="252"/>
    </row>
    <row r="72" spans="1:62" ht="35.1" customHeight="1">
      <c r="A72" s="266" t="s">
        <v>138</v>
      </c>
      <c r="B72" s="267" t="s">
        <v>1164</v>
      </c>
      <c r="C72" s="267" t="s">
        <v>21</v>
      </c>
      <c r="D72" s="282" t="s">
        <v>1165</v>
      </c>
      <c r="E72" s="283" t="s">
        <v>32</v>
      </c>
      <c r="F72" s="284">
        <v>211.8</v>
      </c>
      <c r="G72" s="271">
        <v>20.260000000000002</v>
      </c>
      <c r="H72" s="285">
        <f t="shared" si="8"/>
        <v>25.3</v>
      </c>
      <c r="I72" s="272">
        <f t="shared" si="9"/>
        <v>5358.54</v>
      </c>
      <c r="J72" s="273">
        <f t="shared" si="7"/>
        <v>2.3E-3</v>
      </c>
      <c r="K72" s="251"/>
      <c r="L72" s="251"/>
      <c r="M72" s="251"/>
      <c r="N72" s="252"/>
      <c r="O72" s="252"/>
      <c r="P72" s="252"/>
      <c r="Q72" s="252"/>
      <c r="R72" s="252"/>
      <c r="S72" s="252"/>
      <c r="T72" s="252"/>
      <c r="U72" s="252"/>
      <c r="V72" s="252"/>
      <c r="W72" s="252"/>
      <c r="X72" s="252"/>
      <c r="Y72" s="252"/>
      <c r="Z72" s="252"/>
      <c r="AA72" s="252"/>
      <c r="AB72" s="252"/>
      <c r="AC72" s="252"/>
      <c r="AD72" s="252"/>
      <c r="AE72" s="252"/>
      <c r="AF72" s="252"/>
      <c r="AG72" s="252"/>
      <c r="AH72" s="252"/>
      <c r="AI72" s="252"/>
      <c r="AJ72" s="252"/>
      <c r="AK72" s="252"/>
      <c r="AL72" s="252"/>
      <c r="AM72" s="252"/>
      <c r="AN72" s="252"/>
      <c r="AO72" s="252"/>
      <c r="AP72" s="252"/>
      <c r="AQ72" s="252"/>
      <c r="AR72" s="252"/>
      <c r="AS72" s="252"/>
      <c r="AT72" s="252"/>
      <c r="AU72" s="252"/>
      <c r="AV72" s="252"/>
      <c r="AW72" s="252"/>
      <c r="AX72" s="252"/>
      <c r="AY72" s="252"/>
      <c r="AZ72" s="252"/>
      <c r="BA72" s="252"/>
      <c r="BB72" s="252"/>
      <c r="BC72" s="252"/>
      <c r="BD72" s="252"/>
      <c r="BE72" s="252"/>
      <c r="BF72" s="252"/>
      <c r="BG72" s="252"/>
      <c r="BH72" s="252"/>
      <c r="BI72" s="252"/>
      <c r="BJ72" s="252"/>
    </row>
    <row r="73" spans="1:62" ht="35.1" customHeight="1">
      <c r="A73" s="266" t="s">
        <v>139</v>
      </c>
      <c r="B73" s="267" t="s">
        <v>3058</v>
      </c>
      <c r="C73" s="267" t="s">
        <v>705</v>
      </c>
      <c r="D73" s="282" t="s">
        <v>1162</v>
      </c>
      <c r="E73" s="283" t="s">
        <v>32</v>
      </c>
      <c r="F73" s="284">
        <v>211.8</v>
      </c>
      <c r="G73" s="271">
        <v>16.32</v>
      </c>
      <c r="H73" s="285">
        <f t="shared" si="8"/>
        <v>20.38</v>
      </c>
      <c r="I73" s="272">
        <f t="shared" si="9"/>
        <v>4316.4799999999996</v>
      </c>
      <c r="J73" s="273">
        <f t="shared" si="7"/>
        <v>1.8E-3</v>
      </c>
      <c r="K73" s="251"/>
      <c r="L73" s="251"/>
      <c r="M73" s="251"/>
      <c r="N73" s="252"/>
      <c r="O73" s="252"/>
      <c r="P73" s="252"/>
      <c r="Q73" s="252"/>
      <c r="R73" s="252"/>
      <c r="S73" s="252"/>
      <c r="T73" s="252"/>
      <c r="U73" s="252"/>
      <c r="V73" s="252"/>
      <c r="W73" s="252"/>
      <c r="X73" s="252"/>
      <c r="Y73" s="252"/>
      <c r="Z73" s="252"/>
      <c r="AA73" s="252"/>
      <c r="AB73" s="252"/>
      <c r="AC73" s="252"/>
      <c r="AD73" s="252"/>
      <c r="AE73" s="252"/>
      <c r="AF73" s="252"/>
      <c r="AG73" s="252"/>
      <c r="AH73" s="252"/>
      <c r="AI73" s="252"/>
      <c r="AJ73" s="252"/>
      <c r="AK73" s="252"/>
      <c r="AL73" s="252"/>
      <c r="AM73" s="252"/>
      <c r="AN73" s="252"/>
      <c r="AO73" s="252"/>
      <c r="AP73" s="252"/>
      <c r="AQ73" s="252"/>
      <c r="AR73" s="252"/>
      <c r="AS73" s="252"/>
      <c r="AT73" s="252"/>
      <c r="AU73" s="252"/>
      <c r="AV73" s="252"/>
      <c r="AW73" s="252"/>
      <c r="AX73" s="252"/>
      <c r="AY73" s="252"/>
      <c r="AZ73" s="252"/>
      <c r="BA73" s="252"/>
      <c r="BB73" s="252"/>
      <c r="BC73" s="252"/>
      <c r="BD73" s="252"/>
      <c r="BE73" s="252"/>
      <c r="BF73" s="252"/>
      <c r="BG73" s="252"/>
      <c r="BH73" s="252"/>
      <c r="BI73" s="252"/>
      <c r="BJ73" s="252"/>
    </row>
    <row r="74" spans="1:62" ht="24.95" customHeight="1">
      <c r="A74" s="276" t="s">
        <v>140</v>
      </c>
      <c r="B74" s="458" t="s">
        <v>141</v>
      </c>
      <c r="C74" s="458"/>
      <c r="D74" s="459"/>
      <c r="E74" s="299"/>
      <c r="F74" s="300"/>
      <c r="G74" s="301"/>
      <c r="H74" s="112"/>
      <c r="I74" s="115">
        <f>SUM(I75:I78)</f>
        <v>54562.37</v>
      </c>
      <c r="J74" s="307">
        <f t="shared" si="7"/>
        <v>2.3199999999999998E-2</v>
      </c>
      <c r="K74" s="251"/>
      <c r="L74" s="252"/>
      <c r="M74" s="251"/>
      <c r="N74" s="252"/>
      <c r="O74" s="252"/>
      <c r="P74" s="252"/>
      <c r="Q74" s="252"/>
      <c r="R74" s="252"/>
      <c r="S74" s="252"/>
      <c r="T74" s="252"/>
      <c r="U74" s="252"/>
      <c r="V74" s="252"/>
      <c r="W74" s="252"/>
      <c r="X74" s="252"/>
      <c r="Y74" s="252"/>
      <c r="Z74" s="252"/>
      <c r="AA74" s="252"/>
      <c r="AB74" s="252"/>
      <c r="AC74" s="252"/>
      <c r="AD74" s="252"/>
      <c r="AE74" s="252"/>
      <c r="AF74" s="252"/>
      <c r="AG74" s="252"/>
      <c r="AH74" s="252"/>
      <c r="AI74" s="252"/>
      <c r="AJ74" s="252"/>
      <c r="AK74" s="252"/>
      <c r="AL74" s="252"/>
      <c r="AM74" s="252"/>
      <c r="AN74" s="252"/>
      <c r="AO74" s="252"/>
      <c r="AP74" s="252"/>
      <c r="AQ74" s="252"/>
      <c r="AR74" s="252"/>
      <c r="AS74" s="252"/>
      <c r="AT74" s="252"/>
      <c r="AU74" s="252"/>
      <c r="AV74" s="252"/>
      <c r="AW74" s="252"/>
      <c r="AX74" s="252"/>
      <c r="AY74" s="252"/>
      <c r="AZ74" s="252"/>
      <c r="BA74" s="252"/>
      <c r="BB74" s="252"/>
      <c r="BC74" s="252"/>
      <c r="BD74" s="252"/>
      <c r="BE74" s="252"/>
      <c r="BF74" s="252"/>
      <c r="BG74" s="252"/>
      <c r="BH74" s="252"/>
      <c r="BI74" s="252"/>
      <c r="BJ74" s="288"/>
    </row>
    <row r="75" spans="1:62" ht="33.75" customHeight="1">
      <c r="A75" s="310" t="s">
        <v>142</v>
      </c>
      <c r="B75" s="267" t="s">
        <v>128</v>
      </c>
      <c r="C75" s="267" t="s">
        <v>65</v>
      </c>
      <c r="D75" s="268" t="s">
        <v>143</v>
      </c>
      <c r="E75" s="269" t="s">
        <v>32</v>
      </c>
      <c r="F75" s="270">
        <f>(55.35+15.1*2+25+20+0.4*36)*4.35-(2.23*2.8*11+2.23*1.5*27+2.23*1*2+1.6*2.8*2)</f>
        <v>458.11349999999999</v>
      </c>
      <c r="G75" s="271">
        <v>3.69</v>
      </c>
      <c r="H75" s="271">
        <f>ROUND(G75*(1+$G$2),2)</f>
        <v>4.6100000000000003</v>
      </c>
      <c r="I75" s="272">
        <f>ROUND(H75*F75,2)</f>
        <v>2111.9</v>
      </c>
      <c r="J75" s="273">
        <f t="shared" si="7"/>
        <v>8.9999999999999998E-4</v>
      </c>
      <c r="K75" s="252"/>
      <c r="L75" s="252"/>
      <c r="M75" s="251"/>
      <c r="N75" s="252"/>
      <c r="O75" s="252"/>
      <c r="P75" s="252"/>
      <c r="Q75" s="252"/>
      <c r="R75" s="252"/>
      <c r="S75" s="252"/>
      <c r="T75" s="252"/>
      <c r="U75" s="252"/>
      <c r="V75" s="252"/>
      <c r="W75" s="252"/>
      <c r="X75" s="252"/>
      <c r="Y75" s="252"/>
      <c r="Z75" s="252"/>
      <c r="AA75" s="252"/>
      <c r="AB75" s="252"/>
      <c r="AC75" s="252"/>
      <c r="AD75" s="252"/>
      <c r="AE75" s="252"/>
      <c r="AF75" s="252"/>
      <c r="AG75" s="252"/>
      <c r="AH75" s="252"/>
      <c r="AI75" s="252"/>
      <c r="AJ75" s="252"/>
      <c r="AK75" s="252"/>
      <c r="AL75" s="252"/>
      <c r="AM75" s="252"/>
      <c r="AN75" s="252"/>
      <c r="AO75" s="252"/>
      <c r="AP75" s="252"/>
      <c r="AQ75" s="252"/>
      <c r="AR75" s="252"/>
      <c r="AS75" s="252"/>
      <c r="AT75" s="252"/>
      <c r="AU75" s="252"/>
      <c r="AV75" s="252"/>
      <c r="AW75" s="252"/>
      <c r="AX75" s="252"/>
      <c r="AY75" s="252"/>
      <c r="AZ75" s="252"/>
      <c r="BA75" s="252"/>
      <c r="BB75" s="252"/>
      <c r="BC75" s="252"/>
      <c r="BD75" s="252"/>
      <c r="BE75" s="252"/>
      <c r="BF75" s="252"/>
      <c r="BG75" s="252"/>
      <c r="BH75" s="252"/>
      <c r="BI75" s="252"/>
      <c r="BJ75" s="252"/>
    </row>
    <row r="76" spans="1:62" ht="36.75" customHeight="1">
      <c r="A76" s="310" t="s">
        <v>144</v>
      </c>
      <c r="B76" s="267" t="s">
        <v>145</v>
      </c>
      <c r="C76" s="267" t="s">
        <v>35</v>
      </c>
      <c r="D76" s="268" t="s">
        <v>146</v>
      </c>
      <c r="E76" s="269" t="s">
        <v>32</v>
      </c>
      <c r="F76" s="270">
        <f>(25*2+0.4*20+15.1)*4.35+(10.1+24.7)*6.5+10*8.2-(2.23*1.5*27+2.23*1*2+1.6*2.8+3*2.8*2+3.5*1.8+4*3.5)+F75+60</f>
        <v>1007.9435</v>
      </c>
      <c r="G76" s="271">
        <v>6.42</v>
      </c>
      <c r="H76" s="271">
        <f>ROUND(G76*(1+$G$2),2)</f>
        <v>8.02</v>
      </c>
      <c r="I76" s="272">
        <f>ROUND(H76*F76,2)</f>
        <v>8083.71</v>
      </c>
      <c r="J76" s="273">
        <f t="shared" si="7"/>
        <v>3.3999999999999998E-3</v>
      </c>
      <c r="K76" s="252"/>
      <c r="L76" s="252"/>
      <c r="M76" s="251"/>
      <c r="N76" s="252"/>
      <c r="O76" s="252"/>
      <c r="P76" s="252"/>
      <c r="Q76" s="252"/>
      <c r="R76" s="252"/>
      <c r="S76" s="252"/>
      <c r="T76" s="252"/>
      <c r="U76" s="252"/>
      <c r="V76" s="252"/>
      <c r="W76" s="252"/>
      <c r="X76" s="252"/>
      <c r="Y76" s="252"/>
      <c r="Z76" s="252"/>
      <c r="AA76" s="252"/>
      <c r="AB76" s="252"/>
      <c r="AC76" s="252"/>
      <c r="AD76" s="252"/>
      <c r="AE76" s="252"/>
      <c r="AF76" s="252"/>
      <c r="AG76" s="252"/>
      <c r="AH76" s="252"/>
      <c r="AI76" s="252"/>
      <c r="AJ76" s="252"/>
      <c r="AK76" s="252"/>
      <c r="AL76" s="252"/>
      <c r="AM76" s="252"/>
      <c r="AN76" s="252"/>
      <c r="AO76" s="252"/>
      <c r="AP76" s="252"/>
      <c r="AQ76" s="252"/>
      <c r="AR76" s="252"/>
      <c r="AS76" s="252"/>
      <c r="AT76" s="252"/>
      <c r="AU76" s="252"/>
      <c r="AV76" s="252"/>
      <c r="AW76" s="252"/>
      <c r="AX76" s="252"/>
      <c r="AY76" s="252"/>
      <c r="AZ76" s="252"/>
      <c r="BA76" s="252"/>
      <c r="BB76" s="252"/>
      <c r="BC76" s="252"/>
      <c r="BD76" s="252"/>
      <c r="BE76" s="252"/>
      <c r="BF76" s="252"/>
      <c r="BG76" s="252"/>
      <c r="BH76" s="252"/>
      <c r="BI76" s="252"/>
      <c r="BJ76" s="252"/>
    </row>
    <row r="77" spans="1:62" ht="41.25" customHeight="1">
      <c r="A77" s="310" t="s">
        <v>147</v>
      </c>
      <c r="B77" s="267" t="s">
        <v>148</v>
      </c>
      <c r="C77" s="267" t="s">
        <v>35</v>
      </c>
      <c r="D77" s="268" t="s">
        <v>149</v>
      </c>
      <c r="E77" s="269" t="s">
        <v>32</v>
      </c>
      <c r="F77" s="270">
        <f>F75</f>
        <v>458.11349999999999</v>
      </c>
      <c r="G77" s="271">
        <v>37.54</v>
      </c>
      <c r="H77" s="271">
        <f>ROUND(G77*(1+$G$2),2)</f>
        <v>46.88</v>
      </c>
      <c r="I77" s="272">
        <f>ROUND(H77*F77,2)</f>
        <v>21476.36</v>
      </c>
      <c r="J77" s="273">
        <f t="shared" si="7"/>
        <v>9.1999999999999998E-3</v>
      </c>
      <c r="K77" s="252"/>
      <c r="L77" s="252"/>
      <c r="M77" s="251"/>
      <c r="N77" s="252"/>
      <c r="O77" s="252"/>
      <c r="P77" s="252"/>
      <c r="Q77" s="252"/>
      <c r="R77" s="252"/>
      <c r="S77" s="252"/>
      <c r="T77" s="252"/>
      <c r="U77" s="252"/>
      <c r="V77" s="252"/>
      <c r="W77" s="252"/>
      <c r="X77" s="252"/>
      <c r="Y77" s="252"/>
      <c r="Z77" s="252"/>
      <c r="AA77" s="252"/>
      <c r="AB77" s="252"/>
      <c r="AC77" s="252"/>
      <c r="AD77" s="252"/>
      <c r="AE77" s="252"/>
      <c r="AF77" s="252"/>
      <c r="AG77" s="252"/>
      <c r="AH77" s="252"/>
      <c r="AI77" s="252"/>
      <c r="AJ77" s="252"/>
      <c r="AK77" s="252"/>
      <c r="AL77" s="252"/>
      <c r="AM77" s="252"/>
      <c r="AN77" s="252"/>
      <c r="AO77" s="252"/>
      <c r="AP77" s="252"/>
      <c r="AQ77" s="252"/>
      <c r="AR77" s="252"/>
      <c r="AS77" s="252"/>
      <c r="AT77" s="252"/>
      <c r="AU77" s="252"/>
      <c r="AV77" s="252"/>
      <c r="AW77" s="252"/>
      <c r="AX77" s="252"/>
      <c r="AY77" s="252"/>
      <c r="AZ77" s="252"/>
      <c r="BA77" s="252"/>
      <c r="BB77" s="252"/>
      <c r="BC77" s="252"/>
      <c r="BD77" s="252"/>
      <c r="BE77" s="252"/>
      <c r="BF77" s="252"/>
      <c r="BG77" s="252"/>
      <c r="BH77" s="252"/>
      <c r="BI77" s="252"/>
      <c r="BJ77" s="252"/>
    </row>
    <row r="78" spans="1:62" ht="44.25" customHeight="1">
      <c r="A78" s="310" t="s">
        <v>150</v>
      </c>
      <c r="B78" s="267">
        <v>95626</v>
      </c>
      <c r="C78" s="267" t="s">
        <v>21</v>
      </c>
      <c r="D78" s="268" t="s">
        <v>151</v>
      </c>
      <c r="E78" s="269" t="s">
        <v>32</v>
      </c>
      <c r="F78" s="270">
        <f>F76</f>
        <v>1007.9435</v>
      </c>
      <c r="G78" s="271">
        <v>18.190000000000001</v>
      </c>
      <c r="H78" s="271">
        <f>ROUND(G78*(1+$G$2),2)</f>
        <v>22.71</v>
      </c>
      <c r="I78" s="272">
        <f>ROUND(H78*F78,2)</f>
        <v>22890.400000000001</v>
      </c>
      <c r="J78" s="273">
        <f t="shared" si="7"/>
        <v>9.7999999999999997E-3</v>
      </c>
      <c r="K78" s="252"/>
      <c r="L78" s="252"/>
      <c r="M78" s="251"/>
      <c r="N78" s="252"/>
      <c r="O78" s="252"/>
      <c r="P78" s="252"/>
      <c r="Q78" s="252"/>
      <c r="R78" s="252"/>
      <c r="S78" s="252"/>
      <c r="T78" s="252"/>
      <c r="U78" s="252"/>
      <c r="V78" s="252"/>
      <c r="W78" s="252"/>
      <c r="X78" s="252"/>
      <c r="Y78" s="252"/>
      <c r="Z78" s="252"/>
      <c r="AA78" s="252"/>
      <c r="AB78" s="252"/>
      <c r="AC78" s="252"/>
      <c r="AD78" s="252"/>
      <c r="AE78" s="252"/>
      <c r="AF78" s="252"/>
      <c r="AG78" s="252"/>
      <c r="AH78" s="252"/>
      <c r="AI78" s="252"/>
      <c r="AJ78" s="252"/>
      <c r="AK78" s="252"/>
      <c r="AL78" s="252"/>
      <c r="AM78" s="252"/>
      <c r="AN78" s="252"/>
      <c r="AO78" s="252"/>
      <c r="AP78" s="252"/>
      <c r="AQ78" s="252"/>
      <c r="AR78" s="252"/>
      <c r="AS78" s="252"/>
      <c r="AT78" s="252"/>
      <c r="AU78" s="252"/>
      <c r="AV78" s="252"/>
      <c r="AW78" s="252"/>
      <c r="AX78" s="252"/>
      <c r="AY78" s="252"/>
      <c r="AZ78" s="252"/>
      <c r="BA78" s="252"/>
      <c r="BB78" s="252"/>
      <c r="BC78" s="252"/>
      <c r="BD78" s="252"/>
      <c r="BE78" s="252"/>
      <c r="BF78" s="252"/>
      <c r="BG78" s="252"/>
      <c r="BH78" s="252"/>
      <c r="BI78" s="252"/>
      <c r="BJ78" s="252"/>
    </row>
    <row r="79" spans="1:62" ht="24.95" customHeight="1">
      <c r="A79" s="276" t="s">
        <v>152</v>
      </c>
      <c r="B79" s="458" t="s">
        <v>153</v>
      </c>
      <c r="C79" s="458"/>
      <c r="D79" s="459"/>
      <c r="E79" s="299"/>
      <c r="F79" s="300"/>
      <c r="G79" s="301"/>
      <c r="H79" s="112"/>
      <c r="I79" s="115">
        <f>SUM(I80:I83)</f>
        <v>58531.94</v>
      </c>
      <c r="J79" s="307">
        <f t="shared" si="7"/>
        <v>2.4899999999999999E-2</v>
      </c>
      <c r="K79" s="251"/>
      <c r="L79" s="252"/>
      <c r="M79" s="251"/>
      <c r="N79" s="252"/>
      <c r="O79" s="252"/>
      <c r="P79" s="252"/>
      <c r="Q79" s="252"/>
      <c r="R79" s="252"/>
      <c r="S79" s="252"/>
      <c r="T79" s="252"/>
      <c r="U79" s="252"/>
      <c r="V79" s="252"/>
      <c r="W79" s="252"/>
      <c r="X79" s="252"/>
      <c r="Y79" s="252"/>
      <c r="Z79" s="252"/>
      <c r="AA79" s="252"/>
      <c r="AB79" s="252"/>
      <c r="AC79" s="252"/>
      <c r="AD79" s="252"/>
      <c r="AE79" s="252"/>
      <c r="AF79" s="252"/>
      <c r="AG79" s="252"/>
      <c r="AH79" s="252"/>
      <c r="AI79" s="252"/>
      <c r="AJ79" s="252"/>
      <c r="AK79" s="252"/>
      <c r="AL79" s="252"/>
      <c r="AM79" s="252"/>
      <c r="AN79" s="252"/>
      <c r="AO79" s="252"/>
      <c r="AP79" s="252"/>
      <c r="AQ79" s="252"/>
      <c r="AR79" s="252"/>
      <c r="AS79" s="252"/>
      <c r="AT79" s="252"/>
      <c r="AU79" s="252"/>
      <c r="AV79" s="252"/>
      <c r="AW79" s="252"/>
      <c r="AX79" s="252"/>
      <c r="AY79" s="252"/>
      <c r="AZ79" s="252"/>
      <c r="BA79" s="252"/>
      <c r="BB79" s="252"/>
      <c r="BC79" s="252"/>
      <c r="BD79" s="252"/>
      <c r="BE79" s="252"/>
      <c r="BF79" s="252"/>
      <c r="BG79" s="252"/>
      <c r="BH79" s="252"/>
      <c r="BI79" s="252"/>
      <c r="BJ79" s="288"/>
    </row>
    <row r="80" spans="1:62" ht="66.75" customHeight="1">
      <c r="A80" s="310" t="s">
        <v>154</v>
      </c>
      <c r="B80" s="267" t="s">
        <v>1184</v>
      </c>
      <c r="C80" s="267" t="s">
        <v>21</v>
      </c>
      <c r="D80" s="268" t="s">
        <v>155</v>
      </c>
      <c r="E80" s="269" t="s">
        <v>17</v>
      </c>
      <c r="F80" s="270">
        <v>5</v>
      </c>
      <c r="G80" s="271">
        <v>1205.33</v>
      </c>
      <c r="H80" s="271">
        <f>ROUND(G80*(1+$G$2),2)</f>
        <v>1505.1</v>
      </c>
      <c r="I80" s="272">
        <f>ROUND(H80*F80,2)</f>
        <v>7525.5</v>
      </c>
      <c r="J80" s="273">
        <f t="shared" si="7"/>
        <v>3.2000000000000002E-3</v>
      </c>
      <c r="K80" s="252"/>
      <c r="L80" s="252"/>
      <c r="M80" s="251"/>
      <c r="N80" s="252"/>
      <c r="O80" s="252"/>
      <c r="P80" s="252"/>
      <c r="Q80" s="252"/>
      <c r="R80" s="252"/>
      <c r="S80" s="252"/>
      <c r="T80" s="252"/>
      <c r="U80" s="252"/>
      <c r="V80" s="252"/>
      <c r="W80" s="252"/>
      <c r="X80" s="252"/>
      <c r="Y80" s="252"/>
      <c r="Z80" s="252"/>
      <c r="AA80" s="252"/>
      <c r="AB80" s="252"/>
      <c r="AC80" s="252"/>
      <c r="AD80" s="252"/>
      <c r="AE80" s="252"/>
      <c r="AF80" s="252"/>
      <c r="AG80" s="252"/>
      <c r="AH80" s="252"/>
      <c r="AI80" s="252"/>
      <c r="AJ80" s="252"/>
      <c r="AK80" s="252"/>
      <c r="AL80" s="252"/>
      <c r="AM80" s="252"/>
      <c r="AN80" s="252"/>
      <c r="AO80" s="252"/>
      <c r="AP80" s="252"/>
      <c r="AQ80" s="252"/>
      <c r="AR80" s="252"/>
      <c r="AS80" s="252"/>
      <c r="AT80" s="252"/>
      <c r="AU80" s="252"/>
      <c r="AV80" s="252"/>
      <c r="AW80" s="252"/>
      <c r="AX80" s="252"/>
      <c r="AY80" s="252"/>
      <c r="AZ80" s="252"/>
      <c r="BA80" s="252"/>
      <c r="BB80" s="252"/>
      <c r="BC80" s="252"/>
      <c r="BD80" s="252"/>
      <c r="BE80" s="252"/>
      <c r="BF80" s="252"/>
      <c r="BG80" s="252"/>
      <c r="BH80" s="252"/>
      <c r="BI80" s="252"/>
      <c r="BJ80" s="252"/>
    </row>
    <row r="81" spans="1:62" ht="70.5" customHeight="1">
      <c r="A81" s="310" t="s">
        <v>156</v>
      </c>
      <c r="B81" s="267" t="s">
        <v>157</v>
      </c>
      <c r="C81" s="267" t="s">
        <v>705</v>
      </c>
      <c r="D81" s="268" t="s">
        <v>158</v>
      </c>
      <c r="E81" s="269" t="s">
        <v>17</v>
      </c>
      <c r="F81" s="270">
        <v>21</v>
      </c>
      <c r="G81" s="271">
        <v>1856.6</v>
      </c>
      <c r="H81" s="271">
        <f>ROUND(G81*(1+$G$2),2)</f>
        <v>2318.34</v>
      </c>
      <c r="I81" s="272">
        <f>ROUND(H81*F81,2)</f>
        <v>48685.14</v>
      </c>
      <c r="J81" s="273">
        <f t="shared" si="7"/>
        <v>2.07E-2</v>
      </c>
      <c r="K81" s="252"/>
      <c r="L81" s="252"/>
      <c r="M81" s="251"/>
      <c r="N81" s="252"/>
      <c r="O81" s="252"/>
      <c r="P81" s="252"/>
      <c r="Q81" s="252"/>
      <c r="R81" s="252"/>
      <c r="S81" s="252"/>
      <c r="T81" s="252"/>
      <c r="U81" s="252"/>
      <c r="V81" s="252"/>
      <c r="W81" s="252"/>
      <c r="X81" s="252"/>
      <c r="Y81" s="252"/>
      <c r="Z81" s="252"/>
      <c r="AA81" s="252"/>
      <c r="AB81" s="252"/>
      <c r="AC81" s="252"/>
      <c r="AD81" s="252"/>
      <c r="AE81" s="252"/>
      <c r="AF81" s="252"/>
      <c r="AG81" s="252"/>
      <c r="AH81" s="252"/>
      <c r="AI81" s="252"/>
      <c r="AJ81" s="252"/>
      <c r="AK81" s="252"/>
      <c r="AL81" s="252"/>
      <c r="AM81" s="252"/>
      <c r="AN81" s="252"/>
      <c r="AO81" s="252"/>
      <c r="AP81" s="252"/>
      <c r="AQ81" s="252"/>
      <c r="AR81" s="252"/>
      <c r="AS81" s="252"/>
      <c r="AT81" s="252"/>
      <c r="AU81" s="252"/>
      <c r="AV81" s="252"/>
      <c r="AW81" s="252"/>
      <c r="AX81" s="252"/>
      <c r="AY81" s="252"/>
      <c r="AZ81" s="252"/>
      <c r="BA81" s="252"/>
      <c r="BB81" s="252"/>
      <c r="BC81" s="252"/>
      <c r="BD81" s="252"/>
      <c r="BE81" s="252"/>
      <c r="BF81" s="252"/>
      <c r="BG81" s="252"/>
      <c r="BH81" s="252"/>
      <c r="BI81" s="252"/>
      <c r="BJ81" s="252"/>
    </row>
    <row r="82" spans="1:62" ht="50.25" customHeight="1">
      <c r="A82" s="310" t="s">
        <v>159</v>
      </c>
      <c r="B82" s="267" t="s">
        <v>160</v>
      </c>
      <c r="C82" s="267" t="s">
        <v>65</v>
      </c>
      <c r="D82" s="268" t="s">
        <v>161</v>
      </c>
      <c r="E82" s="269" t="s">
        <v>32</v>
      </c>
      <c r="F82" s="270">
        <v>3.51</v>
      </c>
      <c r="G82" s="271">
        <v>209.93</v>
      </c>
      <c r="H82" s="271">
        <f>ROUND(G82*(1+$G$2),2)</f>
        <v>262.14</v>
      </c>
      <c r="I82" s="272">
        <f>ROUND(H82*F82,2)</f>
        <v>920.11</v>
      </c>
      <c r="J82" s="273">
        <f t="shared" si="7"/>
        <v>4.0000000000000002E-4</v>
      </c>
      <c r="K82" s="252"/>
      <c r="L82" s="252"/>
      <c r="M82" s="251"/>
      <c r="N82" s="252"/>
      <c r="O82" s="252"/>
      <c r="P82" s="252"/>
      <c r="Q82" s="252"/>
      <c r="R82" s="252"/>
      <c r="S82" s="252"/>
      <c r="T82" s="252"/>
      <c r="U82" s="252"/>
      <c r="V82" s="252"/>
      <c r="W82" s="252"/>
      <c r="X82" s="252"/>
      <c r="Y82" s="252"/>
      <c r="Z82" s="252"/>
      <c r="AA82" s="252"/>
      <c r="AB82" s="252"/>
      <c r="AC82" s="252"/>
      <c r="AD82" s="252"/>
      <c r="AE82" s="252"/>
      <c r="AF82" s="252"/>
      <c r="AG82" s="252"/>
      <c r="AH82" s="252"/>
      <c r="AI82" s="252"/>
      <c r="AJ82" s="252"/>
      <c r="AK82" s="252"/>
      <c r="AL82" s="252"/>
      <c r="AM82" s="252"/>
      <c r="AN82" s="252"/>
      <c r="AO82" s="252"/>
      <c r="AP82" s="252"/>
      <c r="AQ82" s="252"/>
      <c r="AR82" s="252"/>
      <c r="AS82" s="252"/>
      <c r="AT82" s="252"/>
      <c r="AU82" s="252"/>
      <c r="AV82" s="252"/>
      <c r="AW82" s="252"/>
      <c r="AX82" s="252"/>
      <c r="AY82" s="252"/>
      <c r="AZ82" s="252"/>
      <c r="BA82" s="252"/>
      <c r="BB82" s="252"/>
      <c r="BC82" s="252"/>
      <c r="BD82" s="252"/>
      <c r="BE82" s="252"/>
      <c r="BF82" s="252"/>
      <c r="BG82" s="252"/>
      <c r="BH82" s="252"/>
      <c r="BI82" s="252"/>
      <c r="BJ82" s="252"/>
    </row>
    <row r="83" spans="1:62" s="106" customFormat="1" ht="35.1" customHeight="1">
      <c r="A83" s="290" t="s">
        <v>162</v>
      </c>
      <c r="B83" s="291">
        <v>5079</v>
      </c>
      <c r="C83" s="292" t="s">
        <v>163</v>
      </c>
      <c r="D83" s="293" t="s">
        <v>164</v>
      </c>
      <c r="E83" s="291" t="s">
        <v>32</v>
      </c>
      <c r="F83" s="294">
        <v>6.72</v>
      </c>
      <c r="G83" s="271">
        <v>166.98</v>
      </c>
      <c r="H83" s="295">
        <f>ROUND(G83*(1+$G$2),2)</f>
        <v>208.51</v>
      </c>
      <c r="I83" s="296">
        <f>ROUND(H83*F83,2)</f>
        <v>1401.19</v>
      </c>
      <c r="J83" s="297">
        <f t="shared" si="7"/>
        <v>5.9999999999999995E-4</v>
      </c>
      <c r="K83" s="114"/>
      <c r="L83" s="114"/>
      <c r="M83" s="249"/>
      <c r="N83" s="114"/>
      <c r="O83" s="114"/>
      <c r="P83" s="114"/>
      <c r="Q83" s="114"/>
      <c r="R83" s="114"/>
      <c r="S83" s="114"/>
      <c r="T83" s="114"/>
      <c r="U83" s="114"/>
      <c r="V83" s="114"/>
      <c r="W83" s="114"/>
      <c r="X83" s="114"/>
      <c r="Y83" s="114"/>
      <c r="Z83" s="114"/>
      <c r="AA83" s="114"/>
      <c r="AB83" s="114"/>
      <c r="AC83" s="114"/>
      <c r="AD83" s="114"/>
      <c r="AE83" s="114"/>
      <c r="AF83" s="114"/>
      <c r="AG83" s="114"/>
      <c r="AH83" s="114"/>
      <c r="AI83" s="114"/>
      <c r="AJ83" s="114"/>
      <c r="AK83" s="114"/>
      <c r="AL83" s="114"/>
      <c r="AM83" s="114"/>
      <c r="AN83" s="114"/>
      <c r="AO83" s="114"/>
      <c r="AP83" s="114"/>
      <c r="AQ83" s="114"/>
      <c r="AR83" s="114"/>
      <c r="AS83" s="114"/>
      <c r="AT83" s="114"/>
      <c r="AU83" s="114"/>
      <c r="AV83" s="114"/>
      <c r="AW83" s="114"/>
      <c r="AX83" s="114"/>
      <c r="AY83" s="114"/>
      <c r="AZ83" s="114"/>
      <c r="BA83" s="114"/>
      <c r="BB83" s="114"/>
      <c r="BC83" s="114"/>
      <c r="BD83" s="114"/>
      <c r="BE83" s="114"/>
      <c r="BF83" s="114"/>
      <c r="BG83" s="114"/>
      <c r="BH83" s="114"/>
      <c r="BI83" s="114"/>
    </row>
    <row r="84" spans="1:62" ht="24.95" customHeight="1">
      <c r="A84" s="276" t="s">
        <v>165</v>
      </c>
      <c r="B84" s="450" t="s">
        <v>166</v>
      </c>
      <c r="C84" s="451"/>
      <c r="D84" s="452"/>
      <c r="E84" s="299"/>
      <c r="F84" s="300"/>
      <c r="G84" s="301"/>
      <c r="H84" s="112"/>
      <c r="I84" s="115">
        <f>SUM(I85:I89)</f>
        <v>288409.26</v>
      </c>
      <c r="J84" s="307">
        <f t="shared" si="7"/>
        <v>0.1229</v>
      </c>
      <c r="K84" s="251"/>
      <c r="L84" s="252"/>
      <c r="M84" s="251"/>
      <c r="N84" s="252"/>
      <c r="O84" s="252"/>
      <c r="P84" s="252"/>
      <c r="Q84" s="252"/>
      <c r="R84" s="252"/>
      <c r="S84" s="252"/>
      <c r="T84" s="252"/>
      <c r="U84" s="252"/>
      <c r="V84" s="252"/>
      <c r="W84" s="252"/>
      <c r="X84" s="252"/>
      <c r="Y84" s="252"/>
      <c r="Z84" s="252"/>
      <c r="AA84" s="252"/>
      <c r="AB84" s="252"/>
      <c r="AC84" s="252"/>
      <c r="AD84" s="252"/>
      <c r="AE84" s="252"/>
      <c r="AF84" s="252"/>
      <c r="AG84" s="252"/>
      <c r="AH84" s="252"/>
      <c r="AI84" s="252"/>
      <c r="AJ84" s="252"/>
      <c r="AK84" s="252"/>
      <c r="AL84" s="252"/>
      <c r="AM84" s="252"/>
      <c r="AN84" s="252"/>
      <c r="AO84" s="252"/>
      <c r="AP84" s="252"/>
      <c r="AQ84" s="252"/>
      <c r="AR84" s="252"/>
      <c r="AS84" s="252"/>
      <c r="AT84" s="252"/>
      <c r="AU84" s="252"/>
      <c r="AV84" s="252"/>
      <c r="AW84" s="252"/>
      <c r="AX84" s="252"/>
      <c r="AY84" s="252"/>
      <c r="AZ84" s="252"/>
      <c r="BA84" s="252"/>
      <c r="BB84" s="252"/>
      <c r="BC84" s="252"/>
      <c r="BD84" s="252"/>
      <c r="BE84" s="252"/>
      <c r="BF84" s="252"/>
      <c r="BG84" s="252"/>
      <c r="BH84" s="252"/>
      <c r="BI84" s="252"/>
      <c r="BJ84" s="288"/>
    </row>
    <row r="85" spans="1:62" ht="62.25" customHeight="1">
      <c r="A85" s="310" t="s">
        <v>167</v>
      </c>
      <c r="B85" s="267" t="s">
        <v>168</v>
      </c>
      <c r="C85" s="267" t="s">
        <v>35</v>
      </c>
      <c r="D85" s="268" t="s">
        <v>169</v>
      </c>
      <c r="E85" s="269" t="s">
        <v>32</v>
      </c>
      <c r="F85" s="270">
        <v>16.8</v>
      </c>
      <c r="G85" s="271">
        <v>1127.6199999999999</v>
      </c>
      <c r="H85" s="271">
        <f>ROUND(G85*(1+$G$2),2)</f>
        <v>1408.06</v>
      </c>
      <c r="I85" s="272">
        <f>ROUND(H85*F85,2)</f>
        <v>23655.41</v>
      </c>
      <c r="J85" s="273">
        <f t="shared" ref="J85:J107" si="10">ROUND(I85/$I$279,4)</f>
        <v>1.01E-2</v>
      </c>
      <c r="K85" s="252"/>
      <c r="L85" s="252"/>
      <c r="M85" s="251"/>
      <c r="N85" s="252"/>
      <c r="O85" s="252"/>
      <c r="P85" s="252"/>
      <c r="Q85" s="252"/>
      <c r="R85" s="252"/>
      <c r="S85" s="252"/>
      <c r="T85" s="252"/>
      <c r="U85" s="252"/>
      <c r="V85" s="252"/>
      <c r="W85" s="252"/>
      <c r="X85" s="252"/>
      <c r="Y85" s="252"/>
      <c r="Z85" s="252"/>
      <c r="AA85" s="252"/>
      <c r="AB85" s="252"/>
      <c r="AC85" s="252"/>
      <c r="AD85" s="252"/>
      <c r="AE85" s="252"/>
      <c r="AF85" s="252"/>
      <c r="AG85" s="252"/>
      <c r="AH85" s="252"/>
      <c r="AI85" s="252"/>
      <c r="AJ85" s="252"/>
      <c r="AK85" s="252"/>
      <c r="AL85" s="252"/>
      <c r="AM85" s="252"/>
      <c r="AN85" s="252"/>
      <c r="AO85" s="252"/>
      <c r="AP85" s="252"/>
      <c r="AQ85" s="252"/>
      <c r="AR85" s="252"/>
      <c r="AS85" s="252"/>
      <c r="AT85" s="252"/>
      <c r="AU85" s="252"/>
      <c r="AV85" s="252"/>
      <c r="AW85" s="252"/>
      <c r="AX85" s="252"/>
      <c r="AY85" s="252"/>
      <c r="AZ85" s="252"/>
      <c r="BA85" s="252"/>
      <c r="BB85" s="252"/>
      <c r="BC85" s="252"/>
      <c r="BD85" s="252"/>
      <c r="BE85" s="252"/>
      <c r="BF85" s="252"/>
      <c r="BG85" s="252"/>
      <c r="BH85" s="252"/>
      <c r="BI85" s="252"/>
      <c r="BJ85" s="252"/>
    </row>
    <row r="86" spans="1:62" ht="65.25" customHeight="1">
      <c r="A86" s="310" t="s">
        <v>170</v>
      </c>
      <c r="B86" s="267" t="s">
        <v>171</v>
      </c>
      <c r="C86" s="267" t="s">
        <v>35</v>
      </c>
      <c r="D86" s="268" t="s">
        <v>172</v>
      </c>
      <c r="E86" s="269" t="s">
        <v>32</v>
      </c>
      <c r="F86" s="270">
        <v>14.93</v>
      </c>
      <c r="G86" s="271">
        <v>697.61</v>
      </c>
      <c r="H86" s="271">
        <f>ROUND(G86*(1+$G$2),2)</f>
        <v>871.11</v>
      </c>
      <c r="I86" s="272">
        <f>ROUND(H86*F86,2)</f>
        <v>13005.67</v>
      </c>
      <c r="J86" s="273">
        <f t="shared" si="10"/>
        <v>5.4999999999999997E-3</v>
      </c>
      <c r="K86" s="252"/>
      <c r="L86" s="252"/>
      <c r="M86" s="251"/>
      <c r="N86" s="252"/>
      <c r="O86" s="252"/>
      <c r="P86" s="252"/>
      <c r="Q86" s="252"/>
      <c r="R86" s="252"/>
      <c r="S86" s="252"/>
      <c r="T86" s="252"/>
      <c r="U86" s="252"/>
      <c r="V86" s="252"/>
      <c r="W86" s="252"/>
      <c r="X86" s="252"/>
      <c r="Y86" s="252"/>
      <c r="Z86" s="252"/>
      <c r="AA86" s="252"/>
      <c r="AB86" s="252"/>
      <c r="AC86" s="252"/>
      <c r="AD86" s="252"/>
      <c r="AE86" s="252"/>
      <c r="AF86" s="252"/>
      <c r="AG86" s="252"/>
      <c r="AH86" s="252"/>
      <c r="AI86" s="252"/>
      <c r="AJ86" s="252"/>
      <c r="AK86" s="252"/>
      <c r="AL86" s="252"/>
      <c r="AM86" s="252"/>
      <c r="AN86" s="252"/>
      <c r="AO86" s="252"/>
      <c r="AP86" s="252"/>
      <c r="AQ86" s="252"/>
      <c r="AR86" s="252"/>
      <c r="AS86" s="252"/>
      <c r="AT86" s="252"/>
      <c r="AU86" s="252"/>
      <c r="AV86" s="252"/>
      <c r="AW86" s="252"/>
      <c r="AX86" s="252"/>
      <c r="AY86" s="252"/>
      <c r="AZ86" s="252"/>
      <c r="BA86" s="252"/>
      <c r="BB86" s="252"/>
      <c r="BC86" s="252"/>
      <c r="BD86" s="252"/>
      <c r="BE86" s="252"/>
      <c r="BF86" s="252"/>
      <c r="BG86" s="252"/>
      <c r="BH86" s="252"/>
      <c r="BI86" s="252"/>
      <c r="BJ86" s="252"/>
    </row>
    <row r="87" spans="1:62" s="106" customFormat="1" ht="62.25" customHeight="1">
      <c r="A87" s="290" t="s">
        <v>173</v>
      </c>
      <c r="B87" s="311" t="s">
        <v>174</v>
      </c>
      <c r="C87" s="292" t="s">
        <v>65</v>
      </c>
      <c r="D87" s="293" t="s">
        <v>175</v>
      </c>
      <c r="E87" s="291" t="s">
        <v>32</v>
      </c>
      <c r="F87" s="294">
        <v>194.02</v>
      </c>
      <c r="G87" s="271">
        <v>929.38</v>
      </c>
      <c r="H87" s="295">
        <f>ROUND(G87*(1+$G$2),2)</f>
        <v>1160.52</v>
      </c>
      <c r="I87" s="296">
        <f>ROUND(H87*F87,2)</f>
        <v>225164.09</v>
      </c>
      <c r="J87" s="297">
        <f t="shared" si="10"/>
        <v>9.5899999999999999E-2</v>
      </c>
      <c r="K87" s="114"/>
      <c r="L87" s="114"/>
      <c r="M87" s="249"/>
      <c r="N87" s="114"/>
      <c r="O87" s="114"/>
      <c r="P87" s="114"/>
      <c r="Q87" s="114"/>
      <c r="R87" s="114"/>
      <c r="S87" s="114"/>
      <c r="T87" s="114"/>
      <c r="U87" s="114"/>
      <c r="V87" s="114"/>
      <c r="W87" s="114"/>
      <c r="X87" s="114"/>
      <c r="Y87" s="114"/>
      <c r="Z87" s="114"/>
      <c r="AA87" s="114"/>
      <c r="AB87" s="114"/>
      <c r="AC87" s="114"/>
      <c r="AD87" s="114"/>
      <c r="AE87" s="114"/>
      <c r="AF87" s="114"/>
      <c r="AG87" s="114"/>
      <c r="AH87" s="114"/>
      <c r="AI87" s="114"/>
      <c r="AJ87" s="114"/>
      <c r="AK87" s="114"/>
      <c r="AL87" s="114"/>
      <c r="AM87" s="114"/>
      <c r="AN87" s="114"/>
      <c r="AO87" s="114"/>
      <c r="AP87" s="114"/>
      <c r="AQ87" s="114"/>
      <c r="AR87" s="114"/>
      <c r="AS87" s="114"/>
      <c r="AT87" s="114"/>
      <c r="AU87" s="114"/>
      <c r="AV87" s="114"/>
      <c r="AW87" s="114"/>
      <c r="AX87" s="114"/>
      <c r="AY87" s="114"/>
      <c r="AZ87" s="114"/>
      <c r="BA87" s="114"/>
      <c r="BB87" s="114"/>
      <c r="BC87" s="114"/>
      <c r="BD87" s="114"/>
      <c r="BE87" s="114"/>
      <c r="BF87" s="114"/>
      <c r="BG87" s="114"/>
      <c r="BH87" s="114"/>
      <c r="BI87" s="114"/>
    </row>
    <row r="88" spans="1:62" ht="57.75" customHeight="1">
      <c r="A88" s="310" t="s">
        <v>176</v>
      </c>
      <c r="B88" s="267" t="s">
        <v>177</v>
      </c>
      <c r="C88" s="267" t="s">
        <v>35</v>
      </c>
      <c r="D88" s="268" t="s">
        <v>178</v>
      </c>
      <c r="E88" s="269" t="s">
        <v>32</v>
      </c>
      <c r="F88" s="270">
        <v>41.5</v>
      </c>
      <c r="G88" s="271">
        <v>384.64</v>
      </c>
      <c r="H88" s="271">
        <f>ROUND(G88*(1+$G$2),2)</f>
        <v>480.3</v>
      </c>
      <c r="I88" s="272">
        <f>ROUND(H88*F88,2)</f>
        <v>19932.45</v>
      </c>
      <c r="J88" s="273">
        <f t="shared" si="10"/>
        <v>8.5000000000000006E-3</v>
      </c>
      <c r="K88" s="252"/>
      <c r="L88" s="252"/>
      <c r="M88" s="251"/>
      <c r="N88" s="252"/>
      <c r="O88" s="252"/>
      <c r="P88" s="252"/>
      <c r="Q88" s="252"/>
      <c r="R88" s="252"/>
      <c r="S88" s="252"/>
      <c r="T88" s="252"/>
      <c r="U88" s="252"/>
      <c r="V88" s="252"/>
      <c r="W88" s="252"/>
      <c r="X88" s="252"/>
      <c r="Y88" s="252"/>
      <c r="Z88" s="252"/>
      <c r="AA88" s="252"/>
      <c r="AB88" s="252"/>
      <c r="AC88" s="252"/>
      <c r="AD88" s="252"/>
      <c r="AE88" s="252"/>
      <c r="AF88" s="252"/>
      <c r="AG88" s="252"/>
      <c r="AH88" s="252"/>
      <c r="AI88" s="252"/>
      <c r="AJ88" s="252"/>
      <c r="AK88" s="252"/>
      <c r="AL88" s="252"/>
      <c r="AM88" s="252"/>
      <c r="AN88" s="252"/>
      <c r="AO88" s="252"/>
      <c r="AP88" s="252"/>
      <c r="AQ88" s="252"/>
      <c r="AR88" s="252"/>
      <c r="AS88" s="252"/>
      <c r="AT88" s="252"/>
      <c r="AU88" s="252"/>
      <c r="AV88" s="252"/>
      <c r="AW88" s="252"/>
      <c r="AX88" s="252"/>
      <c r="AY88" s="252"/>
      <c r="AZ88" s="252"/>
      <c r="BA88" s="252"/>
      <c r="BB88" s="252"/>
      <c r="BC88" s="252"/>
      <c r="BD88" s="252"/>
      <c r="BE88" s="252"/>
      <c r="BF88" s="252"/>
      <c r="BG88" s="252"/>
      <c r="BH88" s="252"/>
      <c r="BI88" s="252"/>
      <c r="BJ88" s="252"/>
    </row>
    <row r="89" spans="1:62" ht="46.5" customHeight="1">
      <c r="A89" s="310" t="s">
        <v>179</v>
      </c>
      <c r="B89" s="267">
        <v>94569</v>
      </c>
      <c r="C89" s="267" t="s">
        <v>21</v>
      </c>
      <c r="D89" s="268" t="s">
        <v>180</v>
      </c>
      <c r="E89" s="269" t="s">
        <v>32</v>
      </c>
      <c r="F89" s="270">
        <v>8.92</v>
      </c>
      <c r="G89" s="271">
        <v>597.17999999999995</v>
      </c>
      <c r="H89" s="271">
        <f>ROUND(G89*(1+$G$2),2)</f>
        <v>745.7</v>
      </c>
      <c r="I89" s="272">
        <f>ROUND(H89*F89,2)</f>
        <v>6651.64</v>
      </c>
      <c r="J89" s="273">
        <f t="shared" si="10"/>
        <v>2.8E-3</v>
      </c>
      <c r="K89" s="252"/>
      <c r="L89" s="252"/>
      <c r="M89" s="251"/>
      <c r="N89" s="252"/>
      <c r="O89" s="252"/>
      <c r="P89" s="252"/>
      <c r="Q89" s="252"/>
      <c r="R89" s="252"/>
      <c r="S89" s="252"/>
      <c r="T89" s="252"/>
      <c r="U89" s="252"/>
      <c r="V89" s="252"/>
      <c r="W89" s="252"/>
      <c r="X89" s="252"/>
      <c r="Y89" s="252"/>
      <c r="Z89" s="252"/>
      <c r="AA89" s="252"/>
      <c r="AB89" s="252"/>
      <c r="AC89" s="252"/>
      <c r="AD89" s="252"/>
      <c r="AE89" s="252"/>
      <c r="AF89" s="252"/>
      <c r="AG89" s="252"/>
      <c r="AH89" s="252"/>
      <c r="AI89" s="252"/>
      <c r="AJ89" s="252"/>
      <c r="AK89" s="252"/>
      <c r="AL89" s="252"/>
      <c r="AM89" s="252"/>
      <c r="AN89" s="252"/>
      <c r="AO89" s="252"/>
      <c r="AP89" s="252"/>
      <c r="AQ89" s="252"/>
      <c r="AR89" s="252"/>
      <c r="AS89" s="252"/>
      <c r="AT89" s="252"/>
      <c r="AU89" s="252"/>
      <c r="AV89" s="252"/>
      <c r="AW89" s="252"/>
      <c r="AX89" s="252"/>
      <c r="AY89" s="252"/>
      <c r="AZ89" s="252"/>
      <c r="BA89" s="252"/>
      <c r="BB89" s="252"/>
      <c r="BC89" s="252"/>
      <c r="BD89" s="252"/>
      <c r="BE89" s="252"/>
      <c r="BF89" s="252"/>
      <c r="BG89" s="252"/>
      <c r="BH89" s="252"/>
      <c r="BI89" s="252"/>
      <c r="BJ89" s="252"/>
    </row>
    <row r="90" spans="1:62" ht="24.95" customHeight="1">
      <c r="A90" s="276" t="s">
        <v>181</v>
      </c>
      <c r="B90" s="458" t="s">
        <v>182</v>
      </c>
      <c r="C90" s="458"/>
      <c r="D90" s="459"/>
      <c r="E90" s="299"/>
      <c r="F90" s="300"/>
      <c r="G90" s="301"/>
      <c r="H90" s="112"/>
      <c r="I90" s="115">
        <f>SUM(I91:I93)</f>
        <v>73883.69</v>
      </c>
      <c r="J90" s="307">
        <f t="shared" si="10"/>
        <v>3.15E-2</v>
      </c>
      <c r="K90" s="251"/>
      <c r="L90" s="252"/>
      <c r="M90" s="251"/>
      <c r="N90" s="252"/>
      <c r="O90" s="252"/>
      <c r="P90" s="252"/>
      <c r="Q90" s="252"/>
      <c r="R90" s="252"/>
      <c r="S90" s="252"/>
      <c r="T90" s="252"/>
      <c r="U90" s="252"/>
      <c r="V90" s="252"/>
      <c r="W90" s="252"/>
      <c r="X90" s="252"/>
      <c r="Y90" s="252"/>
      <c r="Z90" s="252"/>
      <c r="AA90" s="252"/>
      <c r="AB90" s="252"/>
      <c r="AC90" s="252"/>
      <c r="AD90" s="252"/>
      <c r="AE90" s="252"/>
      <c r="AF90" s="252"/>
      <c r="AG90" s="252"/>
      <c r="AH90" s="252"/>
      <c r="AI90" s="252"/>
      <c r="AJ90" s="252"/>
      <c r="AK90" s="252"/>
      <c r="AL90" s="252"/>
      <c r="AM90" s="252"/>
      <c r="AN90" s="252"/>
      <c r="AO90" s="252"/>
      <c r="AP90" s="252"/>
      <c r="AQ90" s="252"/>
      <c r="AR90" s="252"/>
      <c r="AS90" s="252"/>
      <c r="AT90" s="252"/>
      <c r="AU90" s="252"/>
      <c r="AV90" s="252"/>
      <c r="AW90" s="252"/>
      <c r="AX90" s="252"/>
      <c r="AY90" s="252"/>
      <c r="AZ90" s="252"/>
      <c r="BA90" s="252"/>
      <c r="BB90" s="252"/>
      <c r="BC90" s="252"/>
      <c r="BD90" s="252"/>
      <c r="BE90" s="252"/>
      <c r="BF90" s="252"/>
      <c r="BG90" s="252"/>
      <c r="BH90" s="252"/>
      <c r="BI90" s="252"/>
      <c r="BJ90" s="288"/>
    </row>
    <row r="91" spans="1:62" ht="57.75" customHeight="1">
      <c r="A91" s="310" t="s">
        <v>183</v>
      </c>
      <c r="B91" s="267" t="s">
        <v>184</v>
      </c>
      <c r="C91" s="267" t="s">
        <v>35</v>
      </c>
      <c r="D91" s="268" t="s">
        <v>185</v>
      </c>
      <c r="E91" s="269" t="s">
        <v>32</v>
      </c>
      <c r="F91" s="270">
        <v>70.84</v>
      </c>
      <c r="G91" s="271">
        <v>616.89</v>
      </c>
      <c r="H91" s="271">
        <f>ROUND(G91*(1+$G$2),2)</f>
        <v>770.31</v>
      </c>
      <c r="I91" s="272">
        <f>ROUND(H91*F91,2)</f>
        <v>54568.76</v>
      </c>
      <c r="J91" s="273">
        <f t="shared" si="10"/>
        <v>2.3300000000000001E-2</v>
      </c>
      <c r="K91" s="252"/>
      <c r="L91" s="252"/>
      <c r="M91" s="251"/>
      <c r="N91" s="252"/>
      <c r="O91" s="252"/>
      <c r="P91" s="252"/>
      <c r="Q91" s="252"/>
      <c r="R91" s="252"/>
      <c r="S91" s="252"/>
      <c r="T91" s="252"/>
      <c r="U91" s="252"/>
      <c r="V91" s="252"/>
      <c r="W91" s="252"/>
      <c r="X91" s="252"/>
      <c r="Y91" s="252"/>
      <c r="Z91" s="252"/>
      <c r="AA91" s="252"/>
      <c r="AB91" s="252"/>
      <c r="AC91" s="252"/>
      <c r="AD91" s="252"/>
      <c r="AE91" s="252"/>
      <c r="AF91" s="252"/>
      <c r="AG91" s="252"/>
      <c r="AH91" s="252"/>
      <c r="AI91" s="252"/>
      <c r="AJ91" s="252"/>
      <c r="AK91" s="252"/>
      <c r="AL91" s="252"/>
      <c r="AM91" s="252"/>
      <c r="AN91" s="252"/>
      <c r="AO91" s="252"/>
      <c r="AP91" s="252"/>
      <c r="AQ91" s="252"/>
      <c r="AR91" s="252"/>
      <c r="AS91" s="252"/>
      <c r="AT91" s="252"/>
      <c r="AU91" s="252"/>
      <c r="AV91" s="252"/>
      <c r="AW91" s="252"/>
      <c r="AX91" s="252"/>
      <c r="AY91" s="252"/>
      <c r="AZ91" s="252"/>
      <c r="BA91" s="252"/>
      <c r="BB91" s="252"/>
      <c r="BC91" s="252"/>
      <c r="BD91" s="252"/>
      <c r="BE91" s="252"/>
      <c r="BF91" s="252"/>
      <c r="BG91" s="252"/>
      <c r="BH91" s="252"/>
      <c r="BI91" s="252"/>
      <c r="BJ91" s="252"/>
    </row>
    <row r="92" spans="1:62" ht="34.5" customHeight="1">
      <c r="A92" s="310" t="s">
        <v>186</v>
      </c>
      <c r="B92" s="267">
        <v>100753</v>
      </c>
      <c r="C92" s="267" t="s">
        <v>21</v>
      </c>
      <c r="D92" s="268" t="s">
        <v>187</v>
      </c>
      <c r="E92" s="269" t="s">
        <v>32</v>
      </c>
      <c r="F92" s="270">
        <v>170.02</v>
      </c>
      <c r="G92" s="271">
        <v>27.45</v>
      </c>
      <c r="H92" s="271">
        <f>ROUND(G92*(1+$G$2),2)</f>
        <v>34.28</v>
      </c>
      <c r="I92" s="272">
        <f>ROUND(H92*F92,2)</f>
        <v>5828.29</v>
      </c>
      <c r="J92" s="273">
        <f t="shared" si="10"/>
        <v>2.5000000000000001E-3</v>
      </c>
      <c r="K92" s="252"/>
      <c r="L92" s="252"/>
      <c r="M92" s="251"/>
      <c r="N92" s="252"/>
      <c r="O92" s="252"/>
      <c r="P92" s="252"/>
      <c r="Q92" s="252"/>
      <c r="R92" s="252"/>
      <c r="S92" s="252"/>
      <c r="T92" s="252"/>
      <c r="U92" s="252"/>
      <c r="V92" s="252"/>
      <c r="W92" s="252"/>
      <c r="X92" s="252"/>
      <c r="Y92" s="252"/>
      <c r="Z92" s="252"/>
      <c r="AA92" s="252"/>
      <c r="AB92" s="252"/>
      <c r="AC92" s="252"/>
      <c r="AD92" s="252"/>
      <c r="AE92" s="252"/>
      <c r="AF92" s="252"/>
      <c r="AG92" s="252"/>
      <c r="AH92" s="252"/>
      <c r="AI92" s="252"/>
      <c r="AJ92" s="252"/>
      <c r="AK92" s="252"/>
      <c r="AL92" s="252"/>
      <c r="AM92" s="252"/>
      <c r="AN92" s="252"/>
      <c r="AO92" s="252"/>
      <c r="AP92" s="252"/>
      <c r="AQ92" s="252"/>
      <c r="AR92" s="252"/>
      <c r="AS92" s="252"/>
      <c r="AT92" s="252"/>
      <c r="AU92" s="252"/>
      <c r="AV92" s="252"/>
      <c r="AW92" s="252"/>
      <c r="AX92" s="252"/>
      <c r="AY92" s="252"/>
      <c r="AZ92" s="252"/>
      <c r="BA92" s="252"/>
      <c r="BB92" s="252"/>
      <c r="BC92" s="252"/>
      <c r="BD92" s="252"/>
      <c r="BE92" s="252"/>
      <c r="BF92" s="252"/>
      <c r="BG92" s="252"/>
      <c r="BH92" s="252"/>
      <c r="BI92" s="252"/>
      <c r="BJ92" s="252"/>
    </row>
    <row r="93" spans="1:62" s="106" customFormat="1" ht="48" customHeight="1">
      <c r="A93" s="312" t="s">
        <v>188</v>
      </c>
      <c r="B93" s="313" t="s">
        <v>189</v>
      </c>
      <c r="C93" s="314" t="s">
        <v>190</v>
      </c>
      <c r="D93" s="315" t="s">
        <v>191</v>
      </c>
      <c r="E93" s="269" t="s">
        <v>32</v>
      </c>
      <c r="F93" s="317">
        <v>15.3</v>
      </c>
      <c r="G93" s="271">
        <v>705.92</v>
      </c>
      <c r="H93" s="318">
        <f>ROUND(G93*(1+$G$2),2)</f>
        <v>881.48</v>
      </c>
      <c r="I93" s="319">
        <f>ROUND(H93*F93,2)</f>
        <v>13486.64</v>
      </c>
      <c r="J93" s="320">
        <f t="shared" si="10"/>
        <v>5.7000000000000002E-3</v>
      </c>
      <c r="K93" s="114"/>
      <c r="L93" s="114"/>
      <c r="M93" s="249"/>
      <c r="N93" s="114"/>
      <c r="O93" s="114"/>
      <c r="P93" s="114"/>
      <c r="Q93" s="114"/>
      <c r="R93" s="114"/>
      <c r="S93" s="114"/>
      <c r="T93" s="114"/>
      <c r="U93" s="114"/>
      <c r="V93" s="114"/>
      <c r="W93" s="114"/>
      <c r="X93" s="114"/>
      <c r="Y93" s="114"/>
      <c r="Z93" s="114"/>
      <c r="AA93" s="114"/>
      <c r="AB93" s="114"/>
      <c r="AC93" s="114"/>
      <c r="AD93" s="114"/>
      <c r="AE93" s="114"/>
      <c r="AF93" s="114"/>
      <c r="AG93" s="114"/>
      <c r="AH93" s="114"/>
      <c r="AI93" s="114"/>
      <c r="AJ93" s="114"/>
      <c r="AK93" s="114"/>
      <c r="AL93" s="114"/>
      <c r="AM93" s="114"/>
      <c r="AN93" s="114"/>
      <c r="AO93" s="114"/>
      <c r="AP93" s="114"/>
      <c r="AQ93" s="114"/>
      <c r="AR93" s="114"/>
      <c r="AS93" s="114"/>
      <c r="AT93" s="114"/>
      <c r="AU93" s="114"/>
      <c r="AV93" s="114"/>
      <c r="AW93" s="114"/>
      <c r="AX93" s="114"/>
      <c r="AY93" s="114"/>
      <c r="AZ93" s="114"/>
      <c r="BA93" s="114"/>
      <c r="BB93" s="114"/>
      <c r="BC93" s="114"/>
      <c r="BD93" s="114"/>
      <c r="BE93" s="114"/>
      <c r="BF93" s="114"/>
      <c r="BG93" s="114"/>
      <c r="BH93" s="114"/>
      <c r="BI93" s="114"/>
    </row>
    <row r="94" spans="1:62" ht="24.95" customHeight="1">
      <c r="A94" s="276" t="s">
        <v>192</v>
      </c>
      <c r="B94" s="458" t="s">
        <v>193</v>
      </c>
      <c r="C94" s="458"/>
      <c r="D94" s="459"/>
      <c r="E94" s="299"/>
      <c r="F94" s="300"/>
      <c r="G94" s="301"/>
      <c r="H94" s="112"/>
      <c r="I94" s="115">
        <f>SUM(I95:I97)</f>
        <v>55208.78</v>
      </c>
      <c r="J94" s="307">
        <f t="shared" si="10"/>
        <v>2.35E-2</v>
      </c>
      <c r="K94" s="251"/>
      <c r="L94" s="252"/>
      <c r="M94" s="251"/>
      <c r="N94" s="252"/>
      <c r="O94" s="252"/>
      <c r="P94" s="252"/>
      <c r="Q94" s="252"/>
      <c r="R94" s="252"/>
      <c r="S94" s="252"/>
      <c r="T94" s="252"/>
      <c r="U94" s="252"/>
      <c r="V94" s="252"/>
      <c r="W94" s="252"/>
      <c r="X94" s="252"/>
      <c r="Y94" s="252"/>
      <c r="Z94" s="252"/>
      <c r="AA94" s="252"/>
      <c r="AB94" s="252"/>
      <c r="AC94" s="252"/>
      <c r="AD94" s="252"/>
      <c r="AE94" s="252"/>
      <c r="AF94" s="252"/>
      <c r="AG94" s="252"/>
      <c r="AH94" s="252"/>
      <c r="AI94" s="252"/>
      <c r="AJ94" s="252"/>
      <c r="AK94" s="252"/>
      <c r="AL94" s="252"/>
      <c r="AM94" s="252"/>
      <c r="AN94" s="252"/>
      <c r="AO94" s="252"/>
      <c r="AP94" s="252"/>
      <c r="AQ94" s="252"/>
      <c r="AR94" s="252"/>
      <c r="AS94" s="252"/>
      <c r="AT94" s="252"/>
      <c r="AU94" s="252"/>
      <c r="AV94" s="252"/>
      <c r="AW94" s="252"/>
      <c r="AX94" s="252"/>
      <c r="AY94" s="252"/>
      <c r="AZ94" s="252"/>
      <c r="BA94" s="252"/>
      <c r="BB94" s="252"/>
      <c r="BC94" s="252"/>
      <c r="BD94" s="252"/>
      <c r="BE94" s="252"/>
      <c r="BF94" s="252"/>
      <c r="BG94" s="252"/>
      <c r="BH94" s="252"/>
      <c r="BI94" s="252"/>
      <c r="BJ94" s="288"/>
    </row>
    <row r="95" spans="1:62" ht="38.25" customHeight="1">
      <c r="A95" s="310" t="s">
        <v>194</v>
      </c>
      <c r="B95" s="267" t="s">
        <v>195</v>
      </c>
      <c r="C95" s="267" t="s">
        <v>65</v>
      </c>
      <c r="D95" s="268" t="s">
        <v>196</v>
      </c>
      <c r="E95" s="269" t="s">
        <v>32</v>
      </c>
      <c r="F95" s="270">
        <f>ROUND((2.8*8+3*6+5.8*2+14.05)*0.8+9.9*0.65,2)-6.48</f>
        <v>52.8</v>
      </c>
      <c r="G95" s="271">
        <v>396.22</v>
      </c>
      <c r="H95" s="271">
        <f>ROUND(G95*(1+$G$2),2)</f>
        <v>494.76</v>
      </c>
      <c r="I95" s="272">
        <f>ROUND(H95*F95,2)</f>
        <v>26123.33</v>
      </c>
      <c r="J95" s="273">
        <f t="shared" si="10"/>
        <v>1.11E-2</v>
      </c>
      <c r="K95" s="252"/>
      <c r="L95" s="252"/>
      <c r="M95" s="251"/>
      <c r="N95" s="252"/>
      <c r="O95" s="252"/>
      <c r="P95" s="252"/>
      <c r="Q95" s="252"/>
      <c r="R95" s="252"/>
      <c r="S95" s="252"/>
      <c r="T95" s="252"/>
      <c r="U95" s="252"/>
      <c r="V95" s="252"/>
      <c r="W95" s="252"/>
      <c r="X95" s="252"/>
      <c r="Y95" s="252"/>
      <c r="Z95" s="252"/>
      <c r="AA95" s="252"/>
      <c r="AB95" s="252"/>
      <c r="AC95" s="252"/>
      <c r="AD95" s="252"/>
      <c r="AE95" s="252"/>
      <c r="AF95" s="252"/>
      <c r="AG95" s="252"/>
      <c r="AH95" s="252"/>
      <c r="AI95" s="252"/>
      <c r="AJ95" s="252"/>
      <c r="AK95" s="252"/>
      <c r="AL95" s="252"/>
      <c r="AM95" s="252"/>
      <c r="AN95" s="252"/>
      <c r="AO95" s="252"/>
      <c r="AP95" s="252"/>
      <c r="AQ95" s="252"/>
      <c r="AR95" s="252"/>
      <c r="AS95" s="252"/>
      <c r="AT95" s="252"/>
      <c r="AU95" s="252"/>
      <c r="AV95" s="252"/>
      <c r="AW95" s="252"/>
      <c r="AX95" s="252"/>
      <c r="AY95" s="252"/>
      <c r="AZ95" s="252"/>
      <c r="BA95" s="252"/>
      <c r="BB95" s="252"/>
      <c r="BC95" s="252"/>
      <c r="BD95" s="252"/>
      <c r="BE95" s="252"/>
      <c r="BF95" s="252"/>
      <c r="BG95" s="252"/>
      <c r="BH95" s="252"/>
      <c r="BI95" s="252"/>
      <c r="BJ95" s="252"/>
    </row>
    <row r="96" spans="1:62" ht="51.75" customHeight="1">
      <c r="A96" s="310" t="s">
        <v>197</v>
      </c>
      <c r="B96" s="267" t="s">
        <v>198</v>
      </c>
      <c r="C96" s="267" t="s">
        <v>65</v>
      </c>
      <c r="D96" s="268" t="s">
        <v>199</v>
      </c>
      <c r="E96" s="269" t="s">
        <v>39</v>
      </c>
      <c r="F96" s="270">
        <f>ROUND((3.8*6+2.8*8+5.8*2+14+9.9),2)</f>
        <v>80.7</v>
      </c>
      <c r="G96" s="271">
        <v>223.54</v>
      </c>
      <c r="H96" s="271">
        <f>ROUND(G96*(1+$G$2),2)</f>
        <v>279.13</v>
      </c>
      <c r="I96" s="272">
        <f>ROUND(H96*F96,2)</f>
        <v>22525.79</v>
      </c>
      <c r="J96" s="273">
        <f t="shared" si="10"/>
        <v>9.5999999999999992E-3</v>
      </c>
      <c r="K96" s="252"/>
      <c r="L96" s="252"/>
      <c r="M96" s="251"/>
      <c r="N96" s="252"/>
      <c r="O96" s="252"/>
      <c r="P96" s="252"/>
      <c r="Q96" s="252"/>
      <c r="R96" s="252"/>
      <c r="S96" s="252"/>
      <c r="T96" s="252"/>
      <c r="U96" s="252"/>
      <c r="V96" s="252"/>
      <c r="W96" s="252"/>
      <c r="X96" s="252"/>
      <c r="Y96" s="252"/>
      <c r="Z96" s="252"/>
      <c r="AA96" s="252"/>
      <c r="AB96" s="252"/>
      <c r="AC96" s="252"/>
      <c r="AD96" s="252"/>
      <c r="AE96" s="252"/>
      <c r="AF96" s="252"/>
      <c r="AG96" s="252"/>
      <c r="AH96" s="252"/>
      <c r="AI96" s="252"/>
      <c r="AJ96" s="252"/>
      <c r="AK96" s="252"/>
      <c r="AL96" s="252"/>
      <c r="AM96" s="252"/>
      <c r="AN96" s="252"/>
      <c r="AO96" s="252"/>
      <c r="AP96" s="252"/>
      <c r="AQ96" s="252"/>
      <c r="AR96" s="252"/>
      <c r="AS96" s="252"/>
      <c r="AT96" s="252"/>
      <c r="AU96" s="252"/>
      <c r="AV96" s="252"/>
      <c r="AW96" s="252"/>
      <c r="AX96" s="252"/>
      <c r="AY96" s="252"/>
      <c r="AZ96" s="252"/>
      <c r="BA96" s="252"/>
      <c r="BB96" s="252"/>
      <c r="BC96" s="252"/>
      <c r="BD96" s="252"/>
      <c r="BE96" s="252"/>
      <c r="BF96" s="252"/>
      <c r="BG96" s="252"/>
      <c r="BH96" s="252"/>
      <c r="BI96" s="252"/>
      <c r="BJ96" s="252"/>
    </row>
    <row r="97" spans="1:62" ht="47.25" customHeight="1">
      <c r="A97" s="310" t="s">
        <v>200</v>
      </c>
      <c r="B97" s="267" t="s">
        <v>201</v>
      </c>
      <c r="C97" s="267" t="s">
        <v>65</v>
      </c>
      <c r="D97" s="268" t="s">
        <v>202</v>
      </c>
      <c r="E97" s="269" t="s">
        <v>39</v>
      </c>
      <c r="F97" s="270">
        <f>ROUND((3.8*6+4.4*8+7.4*2+15.6+11.2),2)</f>
        <v>99.6</v>
      </c>
      <c r="G97" s="271">
        <v>52.74</v>
      </c>
      <c r="H97" s="271">
        <f>ROUND(G97*(1+$G$2),2)</f>
        <v>65.86</v>
      </c>
      <c r="I97" s="272">
        <f>ROUND(H97*F97,2)</f>
        <v>6559.66</v>
      </c>
      <c r="J97" s="273">
        <f t="shared" si="10"/>
        <v>2.8E-3</v>
      </c>
      <c r="K97" s="252"/>
      <c r="L97" s="252"/>
      <c r="M97" s="251"/>
      <c r="N97" s="252"/>
      <c r="O97" s="252"/>
      <c r="P97" s="252"/>
      <c r="Q97" s="252"/>
      <c r="R97" s="252"/>
      <c r="S97" s="252"/>
      <c r="T97" s="252"/>
      <c r="U97" s="252"/>
      <c r="V97" s="252"/>
      <c r="W97" s="252"/>
      <c r="X97" s="252"/>
      <c r="Y97" s="252"/>
      <c r="Z97" s="252"/>
      <c r="AA97" s="252"/>
      <c r="AB97" s="252"/>
      <c r="AC97" s="252"/>
      <c r="AD97" s="252"/>
      <c r="AE97" s="252"/>
      <c r="AF97" s="252"/>
      <c r="AG97" s="252"/>
      <c r="AH97" s="252"/>
      <c r="AI97" s="252"/>
      <c r="AJ97" s="252"/>
      <c r="AK97" s="252"/>
      <c r="AL97" s="252"/>
      <c r="AM97" s="252"/>
      <c r="AN97" s="252"/>
      <c r="AO97" s="252"/>
      <c r="AP97" s="252"/>
      <c r="AQ97" s="252"/>
      <c r="AR97" s="252"/>
      <c r="AS97" s="252"/>
      <c r="AT97" s="252"/>
      <c r="AU97" s="252"/>
      <c r="AV97" s="252"/>
      <c r="AW97" s="252"/>
      <c r="AX97" s="252"/>
      <c r="AY97" s="252"/>
      <c r="AZ97" s="252"/>
      <c r="BA97" s="252"/>
      <c r="BB97" s="252"/>
      <c r="BC97" s="252"/>
      <c r="BD97" s="252"/>
      <c r="BE97" s="252"/>
      <c r="BF97" s="252"/>
      <c r="BG97" s="252"/>
      <c r="BH97" s="252"/>
      <c r="BI97" s="252"/>
      <c r="BJ97" s="252"/>
    </row>
    <row r="98" spans="1:62" ht="24.95" customHeight="1">
      <c r="A98" s="276" t="s">
        <v>203</v>
      </c>
      <c r="B98" s="458" t="s">
        <v>204</v>
      </c>
      <c r="C98" s="458"/>
      <c r="D98" s="459"/>
      <c r="E98" s="299"/>
      <c r="F98" s="300"/>
      <c r="G98" s="301"/>
      <c r="H98" s="112"/>
      <c r="I98" s="115">
        <f>SUM(I99:I101)</f>
        <v>7609.35</v>
      </c>
      <c r="J98" s="307">
        <f t="shared" si="10"/>
        <v>3.2000000000000002E-3</v>
      </c>
      <c r="K98" s="251"/>
      <c r="L98" s="252"/>
      <c r="M98" s="251"/>
      <c r="N98" s="252"/>
      <c r="O98" s="252"/>
      <c r="P98" s="252"/>
      <c r="Q98" s="252"/>
      <c r="R98" s="252"/>
      <c r="S98" s="252"/>
      <c r="T98" s="252"/>
      <c r="U98" s="252"/>
      <c r="V98" s="252"/>
      <c r="W98" s="252"/>
      <c r="X98" s="252"/>
      <c r="Y98" s="252"/>
      <c r="Z98" s="252"/>
      <c r="AA98" s="252"/>
      <c r="AB98" s="252"/>
      <c r="AC98" s="252"/>
      <c r="AD98" s="252"/>
      <c r="AE98" s="252"/>
      <c r="AF98" s="252"/>
      <c r="AG98" s="252"/>
      <c r="AH98" s="252"/>
      <c r="AI98" s="252"/>
      <c r="AJ98" s="252"/>
      <c r="AK98" s="252"/>
      <c r="AL98" s="252"/>
      <c r="AM98" s="252"/>
      <c r="AN98" s="252"/>
      <c r="AO98" s="252"/>
      <c r="AP98" s="252"/>
      <c r="AQ98" s="252"/>
      <c r="AR98" s="252"/>
      <c r="AS98" s="252"/>
      <c r="AT98" s="252"/>
      <c r="AU98" s="252"/>
      <c r="AV98" s="252"/>
      <c r="AW98" s="252"/>
      <c r="AX98" s="252"/>
      <c r="AY98" s="252"/>
      <c r="AZ98" s="252"/>
      <c r="BA98" s="252"/>
      <c r="BB98" s="252"/>
      <c r="BC98" s="252"/>
      <c r="BD98" s="252"/>
      <c r="BE98" s="252"/>
      <c r="BF98" s="252"/>
      <c r="BG98" s="252"/>
      <c r="BH98" s="252"/>
      <c r="BI98" s="252"/>
      <c r="BJ98" s="288"/>
    </row>
    <row r="99" spans="1:62" ht="34.5" customHeight="1">
      <c r="A99" s="310" t="s">
        <v>205</v>
      </c>
      <c r="B99" s="267" t="s">
        <v>206</v>
      </c>
      <c r="C99" s="267" t="s">
        <v>65</v>
      </c>
      <c r="D99" s="268" t="s">
        <v>207</v>
      </c>
      <c r="E99" s="269" t="s">
        <v>39</v>
      </c>
      <c r="F99" s="270">
        <v>108.4</v>
      </c>
      <c r="G99" s="271">
        <v>32.39</v>
      </c>
      <c r="H99" s="271">
        <f>ROUND(G99*(1+$G$2),2)</f>
        <v>40.450000000000003</v>
      </c>
      <c r="I99" s="272">
        <f>ROUND(H99*F99,2)</f>
        <v>4384.78</v>
      </c>
      <c r="J99" s="273">
        <f t="shared" si="10"/>
        <v>1.9E-3</v>
      </c>
      <c r="K99" s="252"/>
      <c r="L99" s="252"/>
      <c r="M99" s="251"/>
      <c r="N99" s="252"/>
      <c r="O99" s="252"/>
      <c r="P99" s="252"/>
      <c r="Q99" s="252"/>
      <c r="R99" s="252"/>
      <c r="S99" s="252"/>
      <c r="T99" s="252"/>
      <c r="U99" s="252"/>
      <c r="V99" s="252"/>
      <c r="W99" s="252"/>
      <c r="X99" s="252"/>
      <c r="Y99" s="252"/>
      <c r="Z99" s="252"/>
      <c r="AA99" s="252"/>
      <c r="AB99" s="252"/>
      <c r="AC99" s="252"/>
      <c r="AD99" s="252"/>
      <c r="AE99" s="252"/>
      <c r="AF99" s="252"/>
      <c r="AG99" s="252"/>
      <c r="AH99" s="252"/>
      <c r="AI99" s="252"/>
      <c r="AJ99" s="252"/>
      <c r="AK99" s="252"/>
      <c r="AL99" s="252"/>
      <c r="AM99" s="252"/>
      <c r="AN99" s="252"/>
      <c r="AO99" s="252"/>
      <c r="AP99" s="252"/>
      <c r="AQ99" s="252"/>
      <c r="AR99" s="252"/>
      <c r="AS99" s="252"/>
      <c r="AT99" s="252"/>
      <c r="AU99" s="252"/>
      <c r="AV99" s="252"/>
      <c r="AW99" s="252"/>
      <c r="AX99" s="252"/>
      <c r="AY99" s="252"/>
      <c r="AZ99" s="252"/>
      <c r="BA99" s="252"/>
      <c r="BB99" s="252"/>
      <c r="BC99" s="252"/>
      <c r="BD99" s="252"/>
      <c r="BE99" s="252"/>
      <c r="BF99" s="252"/>
      <c r="BG99" s="252"/>
      <c r="BH99" s="252"/>
      <c r="BI99" s="252"/>
      <c r="BJ99" s="252"/>
    </row>
    <row r="100" spans="1:62" ht="35.25" customHeight="1">
      <c r="A100" s="310" t="s">
        <v>208</v>
      </c>
      <c r="B100" s="267" t="s">
        <v>209</v>
      </c>
      <c r="C100" s="267" t="s">
        <v>65</v>
      </c>
      <c r="D100" s="268" t="s">
        <v>210</v>
      </c>
      <c r="E100" s="269" t="s">
        <v>39</v>
      </c>
      <c r="F100" s="270">
        <v>54.2</v>
      </c>
      <c r="G100" s="271">
        <v>38.21</v>
      </c>
      <c r="H100" s="271">
        <f>ROUND(G100*(1+$G$2),2)</f>
        <v>47.71</v>
      </c>
      <c r="I100" s="272">
        <f>ROUND(H100*F100,2)</f>
        <v>2585.88</v>
      </c>
      <c r="J100" s="273">
        <f t="shared" si="10"/>
        <v>1.1000000000000001E-3</v>
      </c>
      <c r="K100" s="252"/>
      <c r="L100" s="252"/>
      <c r="M100" s="251"/>
      <c r="N100" s="252"/>
      <c r="O100" s="252"/>
      <c r="P100" s="252"/>
      <c r="Q100" s="252"/>
      <c r="R100" s="252"/>
      <c r="S100" s="252"/>
      <c r="T100" s="252"/>
      <c r="U100" s="252"/>
      <c r="V100" s="252"/>
      <c r="W100" s="252"/>
      <c r="X100" s="252"/>
      <c r="Y100" s="252"/>
      <c r="Z100" s="252"/>
      <c r="AA100" s="252"/>
      <c r="AB100" s="252"/>
      <c r="AC100" s="252"/>
      <c r="AD100" s="252"/>
      <c r="AE100" s="252"/>
      <c r="AF100" s="252"/>
      <c r="AG100" s="252"/>
      <c r="AH100" s="252"/>
      <c r="AI100" s="252"/>
      <c r="AJ100" s="252"/>
      <c r="AK100" s="252"/>
      <c r="AL100" s="252"/>
      <c r="AM100" s="252"/>
      <c r="AN100" s="252"/>
      <c r="AO100" s="252"/>
      <c r="AP100" s="252"/>
      <c r="AQ100" s="252"/>
      <c r="AR100" s="252"/>
      <c r="AS100" s="252"/>
      <c r="AT100" s="252"/>
      <c r="AU100" s="252"/>
      <c r="AV100" s="252"/>
      <c r="AW100" s="252"/>
      <c r="AX100" s="252"/>
      <c r="AY100" s="252"/>
      <c r="AZ100" s="252"/>
      <c r="BA100" s="252"/>
      <c r="BB100" s="252"/>
      <c r="BC100" s="252"/>
      <c r="BD100" s="252"/>
      <c r="BE100" s="252"/>
      <c r="BF100" s="252"/>
      <c r="BG100" s="252"/>
      <c r="BH100" s="252"/>
      <c r="BI100" s="252"/>
      <c r="BJ100" s="252"/>
    </row>
    <row r="101" spans="1:62" ht="24.95" customHeight="1">
      <c r="A101" s="310" t="s">
        <v>211</v>
      </c>
      <c r="B101" s="267" t="s">
        <v>212</v>
      </c>
      <c r="C101" s="267" t="s">
        <v>65</v>
      </c>
      <c r="D101" s="268" t="s">
        <v>213</v>
      </c>
      <c r="E101" s="269" t="s">
        <v>32</v>
      </c>
      <c r="F101" s="270">
        <v>45.01</v>
      </c>
      <c r="G101" s="271">
        <v>11.36</v>
      </c>
      <c r="H101" s="271">
        <f>ROUND(G101*(1+$G$2),2)</f>
        <v>14.19</v>
      </c>
      <c r="I101" s="272">
        <f>ROUND(H101*F101,2)</f>
        <v>638.69000000000005</v>
      </c>
      <c r="J101" s="273">
        <f t="shared" si="10"/>
        <v>2.9999999999999997E-4</v>
      </c>
      <c r="K101" s="252"/>
      <c r="L101" s="252"/>
      <c r="M101" s="251"/>
      <c r="N101" s="252"/>
      <c r="O101" s="252"/>
      <c r="P101" s="252"/>
      <c r="Q101" s="252"/>
      <c r="R101" s="252"/>
      <c r="S101" s="252"/>
      <c r="T101" s="252"/>
      <c r="U101" s="252"/>
      <c r="V101" s="252"/>
      <c r="W101" s="252"/>
      <c r="X101" s="252"/>
      <c r="Y101" s="252"/>
      <c r="Z101" s="252"/>
      <c r="AA101" s="252"/>
      <c r="AB101" s="252"/>
      <c r="AC101" s="252"/>
      <c r="AD101" s="252"/>
      <c r="AE101" s="252"/>
      <c r="AF101" s="252"/>
      <c r="AG101" s="252"/>
      <c r="AH101" s="252"/>
      <c r="AI101" s="252"/>
      <c r="AJ101" s="252"/>
      <c r="AK101" s="252"/>
      <c r="AL101" s="252"/>
      <c r="AM101" s="252"/>
      <c r="AN101" s="252"/>
      <c r="AO101" s="252"/>
      <c r="AP101" s="252"/>
      <c r="AQ101" s="252"/>
      <c r="AR101" s="252"/>
      <c r="AS101" s="252"/>
      <c r="AT101" s="252"/>
      <c r="AU101" s="252"/>
      <c r="AV101" s="252"/>
      <c r="AW101" s="252"/>
      <c r="AX101" s="252"/>
      <c r="AY101" s="252"/>
      <c r="AZ101" s="252"/>
      <c r="BA101" s="252"/>
      <c r="BB101" s="252"/>
      <c r="BC101" s="252"/>
      <c r="BD101" s="252"/>
      <c r="BE101" s="252"/>
      <c r="BF101" s="252"/>
      <c r="BG101" s="252"/>
      <c r="BH101" s="252"/>
      <c r="BI101" s="252"/>
      <c r="BJ101" s="252"/>
    </row>
    <row r="102" spans="1:62" ht="24.95" customHeight="1">
      <c r="A102" s="276" t="s">
        <v>214</v>
      </c>
      <c r="B102" s="458" t="s">
        <v>215</v>
      </c>
      <c r="C102" s="458"/>
      <c r="D102" s="459"/>
      <c r="E102" s="299"/>
      <c r="F102" s="300"/>
      <c r="G102" s="301"/>
      <c r="H102" s="112"/>
      <c r="I102" s="115">
        <f>SUM(I103:I106)</f>
        <v>63418.149999999994</v>
      </c>
      <c r="J102" s="307">
        <f t="shared" si="10"/>
        <v>2.7E-2</v>
      </c>
      <c r="K102" s="251"/>
      <c r="L102" s="252"/>
      <c r="M102" s="251"/>
      <c r="N102" s="252"/>
      <c r="O102" s="252"/>
      <c r="P102" s="252"/>
      <c r="Q102" s="252"/>
      <c r="R102" s="252"/>
      <c r="S102" s="252"/>
      <c r="T102" s="252"/>
      <c r="U102" s="252"/>
      <c r="V102" s="252"/>
      <c r="W102" s="252"/>
      <c r="X102" s="252"/>
      <c r="Y102" s="252"/>
      <c r="Z102" s="252"/>
      <c r="AA102" s="252"/>
      <c r="AB102" s="252"/>
      <c r="AC102" s="252"/>
      <c r="AD102" s="252"/>
      <c r="AE102" s="252"/>
      <c r="AF102" s="252"/>
      <c r="AG102" s="252"/>
      <c r="AH102" s="252"/>
      <c r="AI102" s="252"/>
      <c r="AJ102" s="252"/>
      <c r="AK102" s="252"/>
      <c r="AL102" s="252"/>
      <c r="AM102" s="252"/>
      <c r="AN102" s="252"/>
      <c r="AO102" s="252"/>
      <c r="AP102" s="252"/>
      <c r="AQ102" s="252"/>
      <c r="AR102" s="252"/>
      <c r="AS102" s="252"/>
      <c r="AT102" s="252"/>
      <c r="AU102" s="252"/>
      <c r="AV102" s="252"/>
      <c r="AW102" s="252"/>
      <c r="AX102" s="252"/>
      <c r="AY102" s="252"/>
      <c r="AZ102" s="252"/>
      <c r="BA102" s="252"/>
      <c r="BB102" s="252"/>
      <c r="BC102" s="252"/>
      <c r="BD102" s="252"/>
      <c r="BE102" s="252"/>
      <c r="BF102" s="252"/>
      <c r="BG102" s="252"/>
      <c r="BH102" s="252"/>
      <c r="BI102" s="252"/>
      <c r="BJ102" s="288"/>
    </row>
    <row r="103" spans="1:62" ht="50.25" customHeight="1">
      <c r="A103" s="310" t="s">
        <v>216</v>
      </c>
      <c r="B103" s="267">
        <v>104162</v>
      </c>
      <c r="C103" s="267" t="s">
        <v>21</v>
      </c>
      <c r="D103" s="268" t="s">
        <v>217</v>
      </c>
      <c r="E103" s="269" t="s">
        <v>32</v>
      </c>
      <c r="F103" s="270">
        <v>240.25</v>
      </c>
      <c r="G103" s="271">
        <v>110.51</v>
      </c>
      <c r="H103" s="271">
        <f>ROUND(G103*(1+$G$2),2)</f>
        <v>137.99</v>
      </c>
      <c r="I103" s="272">
        <f>ROUND(H103*F103,2)</f>
        <v>33152.1</v>
      </c>
      <c r="J103" s="273">
        <f t="shared" si="10"/>
        <v>1.41E-2</v>
      </c>
      <c r="K103" s="252"/>
      <c r="L103" s="252"/>
      <c r="M103" s="251"/>
      <c r="N103" s="252"/>
      <c r="O103" s="252"/>
      <c r="P103" s="252"/>
      <c r="Q103" s="252"/>
      <c r="R103" s="252"/>
      <c r="S103" s="252"/>
      <c r="T103" s="252"/>
      <c r="U103" s="252"/>
      <c r="V103" s="252"/>
      <c r="W103" s="252"/>
      <c r="X103" s="252"/>
      <c r="Y103" s="252"/>
      <c r="Z103" s="252"/>
      <c r="AA103" s="252"/>
      <c r="AB103" s="252"/>
      <c r="AC103" s="252"/>
      <c r="AD103" s="252"/>
      <c r="AE103" s="252"/>
      <c r="AF103" s="252"/>
      <c r="AG103" s="252"/>
      <c r="AH103" s="252"/>
      <c r="AI103" s="252"/>
      <c r="AJ103" s="252"/>
      <c r="AK103" s="252"/>
      <c r="AL103" s="252"/>
      <c r="AM103" s="252"/>
      <c r="AN103" s="252"/>
      <c r="AO103" s="252"/>
      <c r="AP103" s="252"/>
      <c r="AQ103" s="252"/>
      <c r="AR103" s="252"/>
      <c r="AS103" s="252"/>
      <c r="AT103" s="252"/>
      <c r="AU103" s="252"/>
      <c r="AV103" s="252"/>
      <c r="AW103" s="252"/>
      <c r="AX103" s="252"/>
      <c r="AY103" s="252"/>
      <c r="AZ103" s="252"/>
      <c r="BA103" s="252"/>
      <c r="BB103" s="252"/>
      <c r="BC103" s="252"/>
      <c r="BD103" s="252"/>
      <c r="BE103" s="252"/>
      <c r="BF103" s="252"/>
      <c r="BG103" s="252"/>
      <c r="BH103" s="252"/>
      <c r="BI103" s="252"/>
      <c r="BJ103" s="252"/>
    </row>
    <row r="104" spans="1:62" s="106" customFormat="1" ht="35.1" customHeight="1">
      <c r="A104" s="312" t="s">
        <v>218</v>
      </c>
      <c r="B104" s="313">
        <v>104162</v>
      </c>
      <c r="C104" s="314" t="s">
        <v>219</v>
      </c>
      <c r="D104" s="321" t="s">
        <v>220</v>
      </c>
      <c r="E104" s="316" t="s">
        <v>32</v>
      </c>
      <c r="F104" s="317">
        <f>F54</f>
        <v>1101.24</v>
      </c>
      <c r="G104" s="271">
        <v>11.51</v>
      </c>
      <c r="H104" s="318">
        <f>ROUND(G104*(1+$G$2),2)</f>
        <v>14.37</v>
      </c>
      <c r="I104" s="319">
        <f>ROUND(H104*F104,2)</f>
        <v>15824.82</v>
      </c>
      <c r="J104" s="320">
        <f t="shared" si="10"/>
        <v>6.7000000000000002E-3</v>
      </c>
      <c r="K104" s="114"/>
      <c r="L104" s="114"/>
      <c r="M104" s="249"/>
      <c r="N104" s="114"/>
      <c r="O104" s="114"/>
      <c r="P104" s="114"/>
      <c r="Q104" s="114"/>
      <c r="R104" s="114"/>
      <c r="S104" s="114"/>
      <c r="T104" s="114"/>
      <c r="U104" s="114"/>
      <c r="V104" s="114"/>
      <c r="W104" s="114"/>
      <c r="X104" s="114"/>
      <c r="Y104" s="114"/>
      <c r="Z104" s="114"/>
      <c r="AA104" s="114"/>
      <c r="AB104" s="114"/>
      <c r="AC104" s="114"/>
      <c r="AD104" s="114"/>
      <c r="AE104" s="114"/>
      <c r="AF104" s="114"/>
      <c r="AG104" s="114"/>
      <c r="AH104" s="114"/>
      <c r="AI104" s="114"/>
      <c r="AJ104" s="114"/>
      <c r="AK104" s="114"/>
      <c r="AL104" s="114"/>
      <c r="AM104" s="114"/>
      <c r="AN104" s="114"/>
      <c r="AO104" s="114"/>
      <c r="AP104" s="114"/>
      <c r="AQ104" s="114"/>
      <c r="AR104" s="114"/>
      <c r="AS104" s="114"/>
      <c r="AT104" s="114"/>
      <c r="AU104" s="114"/>
      <c r="AV104" s="114"/>
      <c r="AW104" s="114"/>
      <c r="AX104" s="114"/>
      <c r="AY104" s="114"/>
      <c r="AZ104" s="114"/>
      <c r="BA104" s="114"/>
      <c r="BB104" s="114"/>
      <c r="BC104" s="114"/>
      <c r="BD104" s="114"/>
      <c r="BE104" s="114"/>
      <c r="BF104" s="114"/>
      <c r="BG104" s="114"/>
      <c r="BH104" s="114"/>
      <c r="BI104" s="114"/>
    </row>
    <row r="105" spans="1:62" ht="24.95" customHeight="1">
      <c r="A105" s="310" t="s">
        <v>221</v>
      </c>
      <c r="B105" s="267">
        <v>101741</v>
      </c>
      <c r="C105" s="267" t="s">
        <v>21</v>
      </c>
      <c r="D105" s="268" t="s">
        <v>222</v>
      </c>
      <c r="E105" s="269" t="s">
        <v>39</v>
      </c>
      <c r="F105" s="270">
        <f>ROUND((62.38+7.8*2+1.9*2+0.8*2+11.04*2+2.15*2)-(1.85+3*2+1.6*2+3.5),2)</f>
        <v>95.21</v>
      </c>
      <c r="G105" s="271">
        <v>53.82</v>
      </c>
      <c r="H105" s="271">
        <f>ROUND(G105*(1+$G$2),2)</f>
        <v>67.209999999999994</v>
      </c>
      <c r="I105" s="272">
        <f>ROUND(H105*F105,2)</f>
        <v>6399.06</v>
      </c>
      <c r="J105" s="273">
        <f t="shared" si="10"/>
        <v>2.7000000000000001E-3</v>
      </c>
      <c r="K105" s="252"/>
      <c r="L105" s="252"/>
      <c r="M105" s="251"/>
      <c r="N105" s="252"/>
      <c r="O105" s="252"/>
      <c r="P105" s="252"/>
      <c r="Q105" s="252"/>
      <c r="R105" s="252"/>
      <c r="S105" s="252"/>
      <c r="T105" s="252"/>
      <c r="U105" s="252"/>
      <c r="V105" s="252"/>
      <c r="W105" s="252"/>
      <c r="X105" s="252"/>
      <c r="Y105" s="252"/>
      <c r="Z105" s="252"/>
      <c r="AA105" s="252"/>
      <c r="AB105" s="252"/>
      <c r="AC105" s="252"/>
      <c r="AD105" s="252"/>
      <c r="AE105" s="252"/>
      <c r="AF105" s="252"/>
      <c r="AG105" s="252"/>
      <c r="AH105" s="252"/>
      <c r="AI105" s="252"/>
      <c r="AJ105" s="252"/>
      <c r="AK105" s="252"/>
      <c r="AL105" s="252"/>
      <c r="AM105" s="252"/>
      <c r="AN105" s="252"/>
      <c r="AO105" s="252"/>
      <c r="AP105" s="252"/>
      <c r="AQ105" s="252"/>
      <c r="AR105" s="252"/>
      <c r="AS105" s="252"/>
      <c r="AT105" s="252"/>
      <c r="AU105" s="252"/>
      <c r="AV105" s="252"/>
      <c r="AW105" s="252"/>
      <c r="AX105" s="252"/>
      <c r="AY105" s="252"/>
      <c r="AZ105" s="252"/>
      <c r="BA105" s="252"/>
      <c r="BB105" s="252"/>
      <c r="BC105" s="252"/>
      <c r="BD105" s="252"/>
      <c r="BE105" s="252"/>
      <c r="BF105" s="252"/>
      <c r="BG105" s="252"/>
      <c r="BH105" s="252"/>
      <c r="BI105" s="252"/>
      <c r="BJ105" s="252"/>
    </row>
    <row r="106" spans="1:62" ht="33" customHeight="1">
      <c r="A106" s="310" t="s">
        <v>223</v>
      </c>
      <c r="B106" s="267" t="s">
        <v>224</v>
      </c>
      <c r="C106" s="267" t="s">
        <v>65</v>
      </c>
      <c r="D106" s="268" t="s">
        <v>225</v>
      </c>
      <c r="E106" s="269" t="s">
        <v>44</v>
      </c>
      <c r="F106" s="270">
        <v>4.0199999999999996</v>
      </c>
      <c r="G106" s="271">
        <v>1602.1</v>
      </c>
      <c r="H106" s="271">
        <f>ROUND(G106*(1+$G$2),2)</f>
        <v>2000.54</v>
      </c>
      <c r="I106" s="272">
        <f>ROUND(H106*F106,2)</f>
        <v>8042.17</v>
      </c>
      <c r="J106" s="273">
        <f t="shared" si="10"/>
        <v>3.3999999999999998E-3</v>
      </c>
      <c r="K106" s="252"/>
      <c r="L106" s="252"/>
      <c r="M106" s="251"/>
      <c r="N106" s="252"/>
      <c r="O106" s="252"/>
      <c r="P106" s="252"/>
      <c r="Q106" s="252"/>
      <c r="R106" s="252"/>
      <c r="S106" s="252"/>
      <c r="T106" s="252"/>
      <c r="U106" s="252"/>
      <c r="V106" s="252"/>
      <c r="W106" s="252"/>
      <c r="X106" s="252"/>
      <c r="Y106" s="252"/>
      <c r="Z106" s="252"/>
      <c r="AA106" s="252"/>
      <c r="AB106" s="252"/>
      <c r="AC106" s="252"/>
      <c r="AD106" s="252"/>
      <c r="AE106" s="252"/>
      <c r="AF106" s="252"/>
      <c r="AG106" s="252"/>
      <c r="AH106" s="252"/>
      <c r="AI106" s="252"/>
      <c r="AJ106" s="252"/>
      <c r="AK106" s="252"/>
      <c r="AL106" s="252"/>
      <c r="AM106" s="252"/>
      <c r="AN106" s="252"/>
      <c r="AO106" s="252"/>
      <c r="AP106" s="252"/>
      <c r="AQ106" s="252"/>
      <c r="AR106" s="252"/>
      <c r="AS106" s="252"/>
      <c r="AT106" s="252"/>
      <c r="AU106" s="252"/>
      <c r="AV106" s="252"/>
      <c r="AW106" s="252"/>
      <c r="AX106" s="252"/>
      <c r="AY106" s="252"/>
      <c r="AZ106" s="252"/>
      <c r="BA106" s="252"/>
      <c r="BB106" s="252"/>
      <c r="BC106" s="252"/>
      <c r="BD106" s="252"/>
      <c r="BE106" s="252"/>
      <c r="BF106" s="252"/>
      <c r="BG106" s="252"/>
      <c r="BH106" s="252"/>
      <c r="BI106" s="252"/>
      <c r="BJ106" s="252"/>
    </row>
    <row r="107" spans="1:62" ht="24.95" customHeight="1">
      <c r="A107" s="453" t="s">
        <v>226</v>
      </c>
      <c r="B107" s="454"/>
      <c r="C107" s="454"/>
      <c r="D107" s="454"/>
      <c r="E107" s="454"/>
      <c r="F107" s="454"/>
      <c r="G107" s="454"/>
      <c r="H107" s="455"/>
      <c r="I107" s="286">
        <f>I102+I98+I94+I90+I84+I79+I74+I64+I61+I53+I57</f>
        <v>805827.82999999984</v>
      </c>
      <c r="J107" s="275">
        <f t="shared" si="10"/>
        <v>0.34339999999999998</v>
      </c>
      <c r="K107" s="251"/>
      <c r="L107" s="252"/>
      <c r="M107" s="251"/>
      <c r="N107" s="252"/>
      <c r="O107" s="252"/>
      <c r="P107" s="252"/>
      <c r="Q107" s="252"/>
      <c r="R107" s="252"/>
      <c r="S107" s="252"/>
      <c r="T107" s="252"/>
      <c r="U107" s="252"/>
      <c r="V107" s="252"/>
      <c r="W107" s="252"/>
      <c r="X107" s="252"/>
      <c r="Y107" s="252"/>
      <c r="Z107" s="252"/>
      <c r="AA107" s="252"/>
      <c r="AB107" s="252"/>
      <c r="AC107" s="252"/>
      <c r="AD107" s="252"/>
      <c r="AE107" s="252"/>
      <c r="AF107" s="252"/>
      <c r="AG107" s="252"/>
      <c r="AH107" s="252"/>
      <c r="AI107" s="252"/>
      <c r="AJ107" s="252"/>
      <c r="AK107" s="252"/>
      <c r="AL107" s="252"/>
      <c r="AM107" s="252"/>
      <c r="AN107" s="252"/>
      <c r="AO107" s="252"/>
      <c r="AP107" s="252"/>
      <c r="AQ107" s="252"/>
      <c r="AR107" s="252"/>
      <c r="AS107" s="252"/>
      <c r="AT107" s="252"/>
      <c r="AU107" s="252"/>
      <c r="AV107" s="252"/>
      <c r="AW107" s="252"/>
      <c r="AX107" s="252"/>
      <c r="AY107" s="252"/>
      <c r="AZ107" s="252"/>
      <c r="BA107" s="252"/>
      <c r="BB107" s="252"/>
      <c r="BC107" s="252"/>
      <c r="BD107" s="252"/>
      <c r="BE107" s="252"/>
      <c r="BF107" s="252"/>
      <c r="BG107" s="252"/>
      <c r="BH107" s="252"/>
      <c r="BI107" s="252"/>
      <c r="BJ107" s="288"/>
    </row>
    <row r="108" spans="1:62" ht="24.95" customHeight="1">
      <c r="A108" s="447"/>
      <c r="B108" s="448"/>
      <c r="C108" s="448"/>
      <c r="D108" s="448"/>
      <c r="E108" s="448"/>
      <c r="F108" s="448"/>
      <c r="G108" s="448"/>
      <c r="H108" s="448"/>
      <c r="I108" s="448"/>
      <c r="J108" s="449"/>
      <c r="K108" s="252"/>
      <c r="L108" s="252"/>
      <c r="M108" s="251"/>
      <c r="N108" s="252"/>
      <c r="O108" s="252"/>
      <c r="P108" s="252"/>
      <c r="Q108" s="252"/>
      <c r="R108" s="252"/>
      <c r="S108" s="252"/>
      <c r="T108" s="252"/>
      <c r="U108" s="252"/>
      <c r="V108" s="252"/>
      <c r="W108" s="252"/>
      <c r="X108" s="252"/>
      <c r="Y108" s="252"/>
      <c r="Z108" s="252"/>
      <c r="AA108" s="252"/>
      <c r="AB108" s="252"/>
      <c r="AC108" s="252"/>
      <c r="AD108" s="252"/>
      <c r="AE108" s="252"/>
      <c r="AF108" s="252"/>
      <c r="AG108" s="252"/>
      <c r="AH108" s="252"/>
      <c r="AI108" s="252"/>
      <c r="AJ108" s="252"/>
      <c r="AK108" s="252"/>
      <c r="AL108" s="252"/>
      <c r="AM108" s="252"/>
      <c r="AN108" s="252"/>
      <c r="AO108" s="252"/>
      <c r="AP108" s="252"/>
      <c r="AQ108" s="252"/>
      <c r="AR108" s="252"/>
      <c r="AS108" s="252"/>
      <c r="AT108" s="252"/>
      <c r="AU108" s="252"/>
      <c r="AV108" s="252"/>
      <c r="AW108" s="252"/>
      <c r="AX108" s="252"/>
      <c r="AY108" s="252"/>
      <c r="AZ108" s="252"/>
      <c r="BA108" s="252"/>
      <c r="BB108" s="252"/>
      <c r="BC108" s="252"/>
      <c r="BD108" s="252"/>
      <c r="BE108" s="252"/>
      <c r="BF108" s="252"/>
      <c r="BG108" s="252"/>
      <c r="BH108" s="252"/>
      <c r="BI108" s="252"/>
      <c r="BJ108" s="288"/>
    </row>
    <row r="109" spans="1:62" ht="24.95" customHeight="1">
      <c r="A109" s="276">
        <v>8</v>
      </c>
      <c r="B109" s="450" t="s">
        <v>227</v>
      </c>
      <c r="C109" s="451"/>
      <c r="D109" s="452"/>
      <c r="E109" s="299"/>
      <c r="F109" s="300"/>
      <c r="G109" s="301"/>
      <c r="H109" s="112"/>
      <c r="I109" s="115"/>
      <c r="J109" s="322"/>
      <c r="K109" s="252"/>
      <c r="L109" s="252"/>
      <c r="M109" s="251"/>
      <c r="N109" s="252"/>
      <c r="O109" s="252"/>
      <c r="P109" s="252"/>
      <c r="Q109" s="252"/>
      <c r="R109" s="252"/>
      <c r="S109" s="252"/>
      <c r="T109" s="252"/>
      <c r="U109" s="252"/>
      <c r="V109" s="252"/>
      <c r="W109" s="252"/>
      <c r="X109" s="252"/>
      <c r="Y109" s="252"/>
      <c r="Z109" s="252"/>
      <c r="AA109" s="252"/>
      <c r="AB109" s="252"/>
      <c r="AC109" s="252"/>
      <c r="AD109" s="252"/>
      <c r="AE109" s="252"/>
      <c r="AF109" s="252"/>
      <c r="AG109" s="252"/>
      <c r="AH109" s="252"/>
      <c r="AI109" s="252"/>
      <c r="AJ109" s="252"/>
      <c r="AK109" s="252"/>
      <c r="AL109" s="252"/>
      <c r="AM109" s="252"/>
      <c r="AN109" s="252"/>
      <c r="AO109" s="252"/>
      <c r="AP109" s="252"/>
      <c r="AQ109" s="252"/>
      <c r="AR109" s="252"/>
      <c r="AS109" s="252"/>
      <c r="AT109" s="252"/>
      <c r="AU109" s="252"/>
      <c r="AV109" s="252"/>
      <c r="AW109" s="252"/>
      <c r="AX109" s="252"/>
      <c r="AY109" s="252"/>
      <c r="AZ109" s="252"/>
      <c r="BA109" s="252"/>
      <c r="BB109" s="252"/>
      <c r="BC109" s="252"/>
      <c r="BD109" s="252"/>
      <c r="BE109" s="252"/>
      <c r="BF109" s="252"/>
      <c r="BG109" s="252"/>
      <c r="BH109" s="252"/>
      <c r="BI109" s="252"/>
      <c r="BJ109" s="288"/>
    </row>
    <row r="110" spans="1:62" ht="58.5" customHeight="1">
      <c r="A110" s="310" t="s">
        <v>228</v>
      </c>
      <c r="B110" s="267">
        <v>94275</v>
      </c>
      <c r="C110" s="267" t="s">
        <v>21</v>
      </c>
      <c r="D110" s="268" t="s">
        <v>229</v>
      </c>
      <c r="E110" s="269" t="s">
        <v>39</v>
      </c>
      <c r="F110" s="270">
        <v>23.1</v>
      </c>
      <c r="G110" s="271">
        <v>62.17</v>
      </c>
      <c r="H110" s="271">
        <f>ROUND(G110*(1+$G$2),2)</f>
        <v>77.63</v>
      </c>
      <c r="I110" s="272">
        <f>ROUND(H110*F110,2)</f>
        <v>1793.25</v>
      </c>
      <c r="J110" s="273">
        <f t="shared" ref="J110:J117" si="11">ROUND(I110/$I$279,4)</f>
        <v>8.0000000000000004E-4</v>
      </c>
      <c r="K110" s="252"/>
      <c r="L110" s="252"/>
      <c r="M110" s="251"/>
      <c r="N110" s="252"/>
      <c r="O110" s="252"/>
      <c r="P110" s="252"/>
      <c r="Q110" s="252"/>
      <c r="R110" s="252"/>
      <c r="S110" s="252"/>
      <c r="T110" s="252"/>
      <c r="U110" s="252"/>
      <c r="V110" s="252"/>
      <c r="W110" s="252"/>
      <c r="X110" s="252"/>
      <c r="Y110" s="252"/>
      <c r="Z110" s="252"/>
      <c r="AA110" s="252"/>
      <c r="AB110" s="252"/>
      <c r="AC110" s="252"/>
      <c r="AD110" s="252"/>
      <c r="AE110" s="252"/>
      <c r="AF110" s="252"/>
      <c r="AG110" s="252"/>
      <c r="AH110" s="252"/>
      <c r="AI110" s="252"/>
      <c r="AJ110" s="252"/>
      <c r="AK110" s="252"/>
      <c r="AL110" s="252"/>
      <c r="AM110" s="252"/>
      <c r="AN110" s="252"/>
      <c r="AO110" s="252"/>
      <c r="AP110" s="252"/>
      <c r="AQ110" s="252"/>
      <c r="AR110" s="252"/>
      <c r="AS110" s="252"/>
      <c r="AT110" s="252"/>
      <c r="AU110" s="252"/>
      <c r="AV110" s="252"/>
      <c r="AW110" s="252"/>
      <c r="AX110" s="252"/>
      <c r="AY110" s="252"/>
      <c r="AZ110" s="252"/>
      <c r="BA110" s="252"/>
      <c r="BB110" s="252"/>
      <c r="BC110" s="252"/>
      <c r="BD110" s="252"/>
      <c r="BE110" s="252"/>
      <c r="BF110" s="252"/>
      <c r="BG110" s="252"/>
      <c r="BH110" s="252"/>
      <c r="BI110" s="252"/>
      <c r="BJ110" s="252"/>
    </row>
    <row r="111" spans="1:62" ht="24.95" customHeight="1">
      <c r="A111" s="310" t="s">
        <v>230</v>
      </c>
      <c r="B111" s="267">
        <v>103946</v>
      </c>
      <c r="C111" s="267" t="s">
        <v>21</v>
      </c>
      <c r="D111" s="268" t="s">
        <v>231</v>
      </c>
      <c r="E111" s="269" t="s">
        <v>32</v>
      </c>
      <c r="F111" s="270">
        <v>162.47999999999999</v>
      </c>
      <c r="G111" s="271">
        <v>17.34</v>
      </c>
      <c r="H111" s="271">
        <f t="shared" ref="H111:H116" si="12">ROUND(G111*(1+$G$2),2)</f>
        <v>21.65</v>
      </c>
      <c r="I111" s="272">
        <f t="shared" ref="I111:I116" si="13">ROUND(H111*F111,2)</f>
        <v>3517.69</v>
      </c>
      <c r="J111" s="273">
        <f t="shared" si="11"/>
        <v>1.5E-3</v>
      </c>
      <c r="K111" s="252"/>
      <c r="L111" s="252"/>
      <c r="M111" s="251"/>
      <c r="N111" s="252"/>
      <c r="O111" s="252"/>
      <c r="P111" s="252"/>
      <c r="Q111" s="252"/>
      <c r="R111" s="252"/>
      <c r="S111" s="252"/>
      <c r="T111" s="252"/>
      <c r="U111" s="252"/>
      <c r="V111" s="252"/>
      <c r="W111" s="252"/>
      <c r="X111" s="252"/>
      <c r="Y111" s="252"/>
      <c r="Z111" s="252"/>
      <c r="AA111" s="252"/>
      <c r="AB111" s="252"/>
      <c r="AC111" s="252"/>
      <c r="AD111" s="252"/>
      <c r="AE111" s="252"/>
      <c r="AF111" s="252"/>
      <c r="AG111" s="252"/>
      <c r="AH111" s="252"/>
      <c r="AI111" s="252"/>
      <c r="AJ111" s="252"/>
      <c r="AK111" s="252"/>
      <c r="AL111" s="252"/>
      <c r="AM111" s="252"/>
      <c r="AN111" s="252"/>
      <c r="AO111" s="252"/>
      <c r="AP111" s="252"/>
      <c r="AQ111" s="252"/>
      <c r="AR111" s="252"/>
      <c r="AS111" s="252"/>
      <c r="AT111" s="252"/>
      <c r="AU111" s="252"/>
      <c r="AV111" s="252"/>
      <c r="AW111" s="252"/>
      <c r="AX111" s="252"/>
      <c r="AY111" s="252"/>
      <c r="AZ111" s="252"/>
      <c r="BA111" s="252"/>
      <c r="BB111" s="252"/>
      <c r="BC111" s="252"/>
      <c r="BD111" s="252"/>
      <c r="BE111" s="252"/>
      <c r="BF111" s="252"/>
      <c r="BG111" s="252"/>
      <c r="BH111" s="252"/>
      <c r="BI111" s="252"/>
      <c r="BJ111" s="252"/>
    </row>
    <row r="112" spans="1:62" ht="24.95" customHeight="1">
      <c r="A112" s="310" t="s">
        <v>232</v>
      </c>
      <c r="B112" s="267">
        <v>98520</v>
      </c>
      <c r="C112" s="267" t="s">
        <v>21</v>
      </c>
      <c r="D112" s="268" t="s">
        <v>233</v>
      </c>
      <c r="E112" s="269" t="s">
        <v>32</v>
      </c>
      <c r="F112" s="270">
        <f>F111</f>
        <v>162.47999999999999</v>
      </c>
      <c r="G112" s="271">
        <v>6.16</v>
      </c>
      <c r="H112" s="271">
        <f t="shared" si="12"/>
        <v>7.69</v>
      </c>
      <c r="I112" s="272">
        <f t="shared" si="13"/>
        <v>1249.47</v>
      </c>
      <c r="J112" s="273">
        <f t="shared" si="11"/>
        <v>5.0000000000000001E-4</v>
      </c>
      <c r="K112" s="252"/>
      <c r="L112" s="252"/>
      <c r="M112" s="251"/>
      <c r="N112" s="252"/>
      <c r="O112" s="252"/>
      <c r="P112" s="252"/>
      <c r="Q112" s="252"/>
      <c r="R112" s="252"/>
      <c r="S112" s="252"/>
      <c r="T112" s="252"/>
      <c r="U112" s="252"/>
      <c r="V112" s="252"/>
      <c r="W112" s="252"/>
      <c r="X112" s="252"/>
      <c r="Y112" s="252"/>
      <c r="Z112" s="252"/>
      <c r="AA112" s="252"/>
      <c r="AB112" s="252"/>
      <c r="AC112" s="252"/>
      <c r="AD112" s="252"/>
      <c r="AE112" s="252"/>
      <c r="AF112" s="252"/>
      <c r="AG112" s="252"/>
      <c r="AH112" s="252"/>
      <c r="AI112" s="252"/>
      <c r="AJ112" s="252"/>
      <c r="AK112" s="252"/>
      <c r="AL112" s="252"/>
      <c r="AM112" s="252"/>
      <c r="AN112" s="252"/>
      <c r="AO112" s="252"/>
      <c r="AP112" s="252"/>
      <c r="AQ112" s="252"/>
      <c r="AR112" s="252"/>
      <c r="AS112" s="252"/>
      <c r="AT112" s="252"/>
      <c r="AU112" s="252"/>
      <c r="AV112" s="252"/>
      <c r="AW112" s="252"/>
      <c r="AX112" s="252"/>
      <c r="AY112" s="252"/>
      <c r="AZ112" s="252"/>
      <c r="BA112" s="252"/>
      <c r="BB112" s="252"/>
      <c r="BC112" s="252"/>
      <c r="BD112" s="252"/>
      <c r="BE112" s="252"/>
      <c r="BF112" s="252"/>
      <c r="BG112" s="252"/>
      <c r="BH112" s="252"/>
      <c r="BI112" s="252"/>
      <c r="BJ112" s="252"/>
    </row>
    <row r="113" spans="1:62" ht="30.75" customHeight="1">
      <c r="A113" s="310" t="s">
        <v>234</v>
      </c>
      <c r="B113" s="267">
        <v>98510</v>
      </c>
      <c r="C113" s="267" t="s">
        <v>21</v>
      </c>
      <c r="D113" s="268" t="s">
        <v>235</v>
      </c>
      <c r="E113" s="269" t="s">
        <v>17</v>
      </c>
      <c r="F113" s="270">
        <v>4</v>
      </c>
      <c r="G113" s="271">
        <v>106.89</v>
      </c>
      <c r="H113" s="271">
        <f t="shared" si="12"/>
        <v>133.47</v>
      </c>
      <c r="I113" s="272">
        <f t="shared" si="13"/>
        <v>533.88</v>
      </c>
      <c r="J113" s="273">
        <f t="shared" si="11"/>
        <v>2.0000000000000001E-4</v>
      </c>
      <c r="K113" s="252"/>
      <c r="L113" s="252"/>
      <c r="M113" s="251"/>
      <c r="N113" s="252"/>
      <c r="O113" s="252"/>
      <c r="P113" s="252"/>
      <c r="Q113" s="252"/>
      <c r="R113" s="252"/>
      <c r="S113" s="252"/>
      <c r="T113" s="252"/>
      <c r="U113" s="252"/>
      <c r="V113" s="252"/>
      <c r="W113" s="252"/>
      <c r="X113" s="252"/>
      <c r="Y113" s="252"/>
      <c r="Z113" s="252"/>
      <c r="AA113" s="252"/>
      <c r="AB113" s="252"/>
      <c r="AC113" s="252"/>
      <c r="AD113" s="252"/>
      <c r="AE113" s="252"/>
      <c r="AF113" s="252"/>
      <c r="AG113" s="252"/>
      <c r="AH113" s="252"/>
      <c r="AI113" s="252"/>
      <c r="AJ113" s="252"/>
      <c r="AK113" s="252"/>
      <c r="AL113" s="252"/>
      <c r="AM113" s="252"/>
      <c r="AN113" s="252"/>
      <c r="AO113" s="252"/>
      <c r="AP113" s="252"/>
      <c r="AQ113" s="252"/>
      <c r="AR113" s="252"/>
      <c r="AS113" s="252"/>
      <c r="AT113" s="252"/>
      <c r="AU113" s="252"/>
      <c r="AV113" s="252"/>
      <c r="AW113" s="252"/>
      <c r="AX113" s="252"/>
      <c r="AY113" s="252"/>
      <c r="AZ113" s="252"/>
      <c r="BA113" s="252"/>
      <c r="BB113" s="252"/>
      <c r="BC113" s="252"/>
      <c r="BD113" s="252"/>
      <c r="BE113" s="252"/>
      <c r="BF113" s="252"/>
      <c r="BG113" s="252"/>
      <c r="BH113" s="252"/>
      <c r="BI113" s="252"/>
      <c r="BJ113" s="252"/>
    </row>
    <row r="114" spans="1:62" ht="49.5" customHeight="1">
      <c r="A114" s="310" t="s">
        <v>236</v>
      </c>
      <c r="B114" s="267" t="s">
        <v>237</v>
      </c>
      <c r="C114" s="267" t="s">
        <v>35</v>
      </c>
      <c r="D114" s="268" t="s">
        <v>238</v>
      </c>
      <c r="E114" s="269" t="s">
        <v>17</v>
      </c>
      <c r="F114" s="270">
        <v>6</v>
      </c>
      <c r="G114" s="271">
        <v>826.84</v>
      </c>
      <c r="H114" s="271">
        <f t="shared" si="12"/>
        <v>1032.48</v>
      </c>
      <c r="I114" s="272">
        <f t="shared" si="13"/>
        <v>6194.88</v>
      </c>
      <c r="J114" s="273">
        <f t="shared" si="11"/>
        <v>2.5999999999999999E-3</v>
      </c>
      <c r="K114" s="252"/>
      <c r="L114" s="252"/>
      <c r="M114" s="251"/>
      <c r="N114" s="252"/>
      <c r="O114" s="252"/>
      <c r="P114" s="252"/>
      <c r="Q114" s="252"/>
      <c r="R114" s="252"/>
      <c r="S114" s="252"/>
      <c r="T114" s="252"/>
      <c r="U114" s="252"/>
      <c r="V114" s="252"/>
      <c r="W114" s="252"/>
      <c r="X114" s="252"/>
      <c r="Y114" s="252"/>
      <c r="Z114" s="252"/>
      <c r="AA114" s="252"/>
      <c r="AB114" s="252"/>
      <c r="AC114" s="252"/>
      <c r="AD114" s="252"/>
      <c r="AE114" s="252"/>
      <c r="AF114" s="252"/>
      <c r="AG114" s="252"/>
      <c r="AH114" s="252"/>
      <c r="AI114" s="252"/>
      <c r="AJ114" s="252"/>
      <c r="AK114" s="252"/>
      <c r="AL114" s="252"/>
      <c r="AM114" s="252"/>
      <c r="AN114" s="252"/>
      <c r="AO114" s="252"/>
      <c r="AP114" s="252"/>
      <c r="AQ114" s="252"/>
      <c r="AR114" s="252"/>
      <c r="AS114" s="252"/>
      <c r="AT114" s="252"/>
      <c r="AU114" s="252"/>
      <c r="AV114" s="252"/>
      <c r="AW114" s="252"/>
      <c r="AX114" s="252"/>
      <c r="AY114" s="252"/>
      <c r="AZ114" s="252"/>
      <c r="BA114" s="252"/>
      <c r="BB114" s="252"/>
      <c r="BC114" s="252"/>
      <c r="BD114" s="252"/>
      <c r="BE114" s="252"/>
      <c r="BF114" s="252"/>
      <c r="BG114" s="252"/>
      <c r="BH114" s="252"/>
      <c r="BI114" s="252"/>
      <c r="BJ114" s="252"/>
    </row>
    <row r="115" spans="1:62" ht="33" customHeight="1">
      <c r="A115" s="310" t="s">
        <v>239</v>
      </c>
      <c r="B115" s="267">
        <v>98509</v>
      </c>
      <c r="C115" s="267" t="s">
        <v>21</v>
      </c>
      <c r="D115" s="268" t="s">
        <v>240</v>
      </c>
      <c r="E115" s="269" t="s">
        <v>17</v>
      </c>
      <c r="F115" s="270">
        <v>165</v>
      </c>
      <c r="G115" s="271">
        <v>64</v>
      </c>
      <c r="H115" s="271">
        <f t="shared" si="12"/>
        <v>79.92</v>
      </c>
      <c r="I115" s="272">
        <f t="shared" si="13"/>
        <v>13186.8</v>
      </c>
      <c r="J115" s="273">
        <f t="shared" si="11"/>
        <v>5.5999999999999999E-3</v>
      </c>
      <c r="K115" s="252"/>
      <c r="L115" s="252"/>
      <c r="M115" s="251"/>
      <c r="N115" s="252"/>
      <c r="O115" s="252"/>
      <c r="P115" s="252"/>
      <c r="Q115" s="252"/>
      <c r="R115" s="252"/>
      <c r="S115" s="252"/>
      <c r="T115" s="252"/>
      <c r="U115" s="252"/>
      <c r="V115" s="252"/>
      <c r="W115" s="252"/>
      <c r="X115" s="252"/>
      <c r="Y115" s="252"/>
      <c r="Z115" s="252"/>
      <c r="AA115" s="252"/>
      <c r="AB115" s="252"/>
      <c r="AC115" s="252"/>
      <c r="AD115" s="252"/>
      <c r="AE115" s="252"/>
      <c r="AF115" s="252"/>
      <c r="AG115" s="252"/>
      <c r="AH115" s="252"/>
      <c r="AI115" s="252"/>
      <c r="AJ115" s="252"/>
      <c r="AK115" s="252"/>
      <c r="AL115" s="252"/>
      <c r="AM115" s="252"/>
      <c r="AN115" s="252"/>
      <c r="AO115" s="252"/>
      <c r="AP115" s="252"/>
      <c r="AQ115" s="252"/>
      <c r="AR115" s="252"/>
      <c r="AS115" s="252"/>
      <c r="AT115" s="252"/>
      <c r="AU115" s="252"/>
      <c r="AV115" s="252"/>
      <c r="AW115" s="252"/>
      <c r="AX115" s="252"/>
      <c r="AY115" s="252"/>
      <c r="AZ115" s="252"/>
      <c r="BA115" s="252"/>
      <c r="BB115" s="252"/>
      <c r="BC115" s="252"/>
      <c r="BD115" s="252"/>
      <c r="BE115" s="252"/>
      <c r="BF115" s="252"/>
      <c r="BG115" s="252"/>
      <c r="BH115" s="252"/>
      <c r="BI115" s="252"/>
      <c r="BJ115" s="252"/>
    </row>
    <row r="116" spans="1:62" ht="43.5" customHeight="1">
      <c r="A116" s="310" t="s">
        <v>241</v>
      </c>
      <c r="B116" s="267" t="s">
        <v>242</v>
      </c>
      <c r="C116" s="267" t="s">
        <v>65</v>
      </c>
      <c r="D116" s="268" t="s">
        <v>243</v>
      </c>
      <c r="E116" s="269" t="s">
        <v>244</v>
      </c>
      <c r="F116" s="270">
        <v>5</v>
      </c>
      <c r="G116" s="271">
        <v>992.35</v>
      </c>
      <c r="H116" s="271">
        <f t="shared" si="12"/>
        <v>1239.1500000000001</v>
      </c>
      <c r="I116" s="272">
        <f t="shared" si="13"/>
        <v>6195.75</v>
      </c>
      <c r="J116" s="273">
        <f t="shared" si="11"/>
        <v>2.5999999999999999E-3</v>
      </c>
      <c r="K116" s="252"/>
      <c r="L116" s="252"/>
      <c r="M116" s="251"/>
      <c r="N116" s="252"/>
      <c r="O116" s="252"/>
      <c r="P116" s="252"/>
      <c r="Q116" s="252"/>
      <c r="R116" s="252"/>
      <c r="S116" s="252"/>
      <c r="T116" s="252"/>
      <c r="U116" s="252"/>
      <c r="V116" s="252"/>
      <c r="W116" s="252"/>
      <c r="X116" s="252"/>
      <c r="Y116" s="252"/>
      <c r="Z116" s="252"/>
      <c r="AA116" s="252"/>
      <c r="AB116" s="252"/>
      <c r="AC116" s="252"/>
      <c r="AD116" s="252"/>
      <c r="AE116" s="252"/>
      <c r="AF116" s="252"/>
      <c r="AG116" s="252"/>
      <c r="AH116" s="252"/>
      <c r="AI116" s="252"/>
      <c r="AJ116" s="252"/>
      <c r="AK116" s="252"/>
      <c r="AL116" s="252"/>
      <c r="AM116" s="252"/>
      <c r="AN116" s="252"/>
      <c r="AO116" s="252"/>
      <c r="AP116" s="252"/>
      <c r="AQ116" s="252"/>
      <c r="AR116" s="252"/>
      <c r="AS116" s="252"/>
      <c r="AT116" s="252"/>
      <c r="AU116" s="252"/>
      <c r="AV116" s="252"/>
      <c r="AW116" s="252"/>
      <c r="AX116" s="252"/>
      <c r="AY116" s="252"/>
      <c r="AZ116" s="252"/>
      <c r="BA116" s="252"/>
      <c r="BB116" s="252"/>
      <c r="BC116" s="252"/>
      <c r="BD116" s="252"/>
      <c r="BE116" s="252"/>
      <c r="BF116" s="252"/>
      <c r="BG116" s="252"/>
      <c r="BH116" s="252"/>
      <c r="BI116" s="252"/>
      <c r="BJ116" s="252"/>
    </row>
    <row r="117" spans="1:62" ht="24.95" customHeight="1">
      <c r="A117" s="453" t="s">
        <v>245</v>
      </c>
      <c r="B117" s="454"/>
      <c r="C117" s="454"/>
      <c r="D117" s="454"/>
      <c r="E117" s="454"/>
      <c r="F117" s="454"/>
      <c r="G117" s="454"/>
      <c r="H117" s="455"/>
      <c r="I117" s="286">
        <f>SUM(I110:I116)</f>
        <v>32671.72</v>
      </c>
      <c r="J117" s="275">
        <f t="shared" si="11"/>
        <v>1.3899999999999999E-2</v>
      </c>
      <c r="K117" s="251"/>
      <c r="L117" s="323"/>
      <c r="M117" s="251"/>
      <c r="N117" s="252"/>
      <c r="O117" s="252"/>
      <c r="P117" s="252"/>
      <c r="Q117" s="252"/>
      <c r="R117" s="252"/>
      <c r="S117" s="252"/>
      <c r="T117" s="252"/>
      <c r="U117" s="252"/>
      <c r="V117" s="252"/>
      <c r="W117" s="252"/>
      <c r="X117" s="252"/>
      <c r="Y117" s="252"/>
      <c r="Z117" s="252"/>
      <c r="AA117" s="252"/>
      <c r="AB117" s="252"/>
      <c r="AC117" s="252"/>
      <c r="AD117" s="252"/>
      <c r="AE117" s="252"/>
      <c r="AF117" s="252"/>
      <c r="AG117" s="252"/>
      <c r="AH117" s="252"/>
      <c r="AI117" s="252"/>
      <c r="AJ117" s="252"/>
      <c r="AK117" s="252"/>
      <c r="AL117" s="252"/>
      <c r="AM117" s="252"/>
      <c r="AN117" s="252"/>
      <c r="AO117" s="252"/>
      <c r="AP117" s="252"/>
      <c r="AQ117" s="252"/>
      <c r="AR117" s="252"/>
      <c r="AS117" s="252"/>
      <c r="AT117" s="252"/>
      <c r="AU117" s="252"/>
      <c r="AV117" s="252"/>
      <c r="AW117" s="252"/>
      <c r="AX117" s="252"/>
      <c r="AY117" s="252"/>
      <c r="AZ117" s="252"/>
      <c r="BA117" s="252"/>
      <c r="BB117" s="252"/>
      <c r="BC117" s="252"/>
      <c r="BD117" s="252"/>
      <c r="BE117" s="252"/>
      <c r="BF117" s="252"/>
      <c r="BG117" s="252"/>
      <c r="BH117" s="252"/>
      <c r="BI117" s="252"/>
      <c r="BJ117" s="288"/>
    </row>
    <row r="118" spans="1:62" ht="24.95" customHeight="1">
      <c r="A118" s="447"/>
      <c r="B118" s="448"/>
      <c r="C118" s="448"/>
      <c r="D118" s="448"/>
      <c r="E118" s="448"/>
      <c r="F118" s="448"/>
      <c r="G118" s="448"/>
      <c r="H118" s="448"/>
      <c r="I118" s="448"/>
      <c r="J118" s="449"/>
      <c r="K118" s="252"/>
      <c r="L118" s="252"/>
      <c r="M118" s="251"/>
      <c r="N118" s="252"/>
      <c r="O118" s="252"/>
      <c r="P118" s="252"/>
      <c r="Q118" s="252"/>
      <c r="R118" s="252"/>
      <c r="S118" s="252"/>
      <c r="T118" s="252"/>
      <c r="U118" s="252"/>
      <c r="V118" s="252"/>
      <c r="W118" s="252"/>
      <c r="X118" s="252"/>
      <c r="Y118" s="252"/>
      <c r="Z118" s="252"/>
      <c r="AA118" s="252"/>
      <c r="AB118" s="252"/>
      <c r="AC118" s="252"/>
      <c r="AD118" s="252"/>
      <c r="AE118" s="252"/>
      <c r="AF118" s="252"/>
      <c r="AG118" s="252"/>
      <c r="AH118" s="252"/>
      <c r="AI118" s="252"/>
      <c r="AJ118" s="252"/>
      <c r="AK118" s="252"/>
      <c r="AL118" s="252"/>
      <c r="AM118" s="252"/>
      <c r="AN118" s="252"/>
      <c r="AO118" s="252"/>
      <c r="AP118" s="252"/>
      <c r="AQ118" s="252"/>
      <c r="AR118" s="252"/>
      <c r="AS118" s="252"/>
      <c r="AT118" s="252"/>
      <c r="AU118" s="252"/>
      <c r="AV118" s="252"/>
      <c r="AW118" s="252"/>
      <c r="AX118" s="252"/>
      <c r="AY118" s="252"/>
      <c r="AZ118" s="252"/>
      <c r="BA118" s="252"/>
      <c r="BB118" s="252"/>
      <c r="BC118" s="252"/>
      <c r="BD118" s="252"/>
      <c r="BE118" s="252"/>
      <c r="BF118" s="252"/>
      <c r="BG118" s="252"/>
      <c r="BH118" s="252"/>
      <c r="BI118" s="252"/>
      <c r="BJ118" s="288"/>
    </row>
    <row r="119" spans="1:62" ht="24.95" customHeight="1">
      <c r="A119" s="276">
        <v>9</v>
      </c>
      <c r="B119" s="450" t="s">
        <v>246</v>
      </c>
      <c r="C119" s="451"/>
      <c r="D119" s="452"/>
      <c r="E119" s="299"/>
      <c r="F119" s="300"/>
      <c r="G119" s="301"/>
      <c r="H119" s="112"/>
      <c r="I119" s="115"/>
      <c r="J119" s="322"/>
      <c r="K119" s="252"/>
      <c r="L119" s="252"/>
      <c r="M119" s="251"/>
      <c r="N119" s="252"/>
      <c r="O119" s="252"/>
      <c r="P119" s="252"/>
      <c r="Q119" s="252"/>
      <c r="R119" s="252"/>
      <c r="S119" s="252"/>
      <c r="T119" s="252"/>
      <c r="U119" s="252"/>
      <c r="V119" s="252"/>
      <c r="W119" s="252"/>
      <c r="X119" s="252"/>
      <c r="Y119" s="252"/>
      <c r="Z119" s="252"/>
      <c r="AA119" s="252"/>
      <c r="AB119" s="252"/>
      <c r="AC119" s="252"/>
      <c r="AD119" s="252"/>
      <c r="AE119" s="252"/>
      <c r="AF119" s="252"/>
      <c r="AG119" s="252"/>
      <c r="AH119" s="252"/>
      <c r="AI119" s="252"/>
      <c r="AJ119" s="252"/>
      <c r="AK119" s="252"/>
      <c r="AL119" s="252"/>
      <c r="AM119" s="252"/>
      <c r="AN119" s="252"/>
      <c r="AO119" s="252"/>
      <c r="AP119" s="252"/>
      <c r="AQ119" s="252"/>
      <c r="AR119" s="252"/>
      <c r="AS119" s="252"/>
      <c r="AT119" s="252"/>
      <c r="AU119" s="252"/>
      <c r="AV119" s="252"/>
      <c r="AW119" s="252"/>
      <c r="AX119" s="252"/>
      <c r="AY119" s="252"/>
      <c r="AZ119" s="252"/>
      <c r="BA119" s="252"/>
      <c r="BB119" s="252"/>
      <c r="BC119" s="252"/>
      <c r="BD119" s="252"/>
      <c r="BE119" s="252"/>
      <c r="BF119" s="252"/>
      <c r="BG119" s="252"/>
      <c r="BH119" s="252"/>
      <c r="BI119" s="252"/>
      <c r="BJ119" s="288"/>
    </row>
    <row r="120" spans="1:62" ht="57" customHeight="1">
      <c r="A120" s="310" t="s">
        <v>247</v>
      </c>
      <c r="B120" s="267">
        <v>96765</v>
      </c>
      <c r="C120" s="267" t="s">
        <v>21</v>
      </c>
      <c r="D120" s="268" t="s">
        <v>248</v>
      </c>
      <c r="E120" s="269" t="s">
        <v>17</v>
      </c>
      <c r="F120" s="270">
        <v>4</v>
      </c>
      <c r="G120" s="271">
        <v>1362.18</v>
      </c>
      <c r="H120" s="271">
        <f>ROUND(G120*(1+$G$2),2)</f>
        <v>1700.95</v>
      </c>
      <c r="I120" s="272">
        <f>ROUND(H120*F120,2)</f>
        <v>6803.8</v>
      </c>
      <c r="J120" s="273">
        <f t="shared" ref="J120:J139" si="14">ROUND(I120/$I$279,4)</f>
        <v>2.8999999999999998E-3</v>
      </c>
      <c r="K120" s="252"/>
      <c r="L120" s="252"/>
      <c r="M120" s="251"/>
      <c r="N120" s="252"/>
      <c r="O120" s="252"/>
      <c r="P120" s="252"/>
      <c r="Q120" s="252"/>
      <c r="R120" s="252"/>
      <c r="S120" s="252"/>
      <c r="T120" s="252"/>
      <c r="U120" s="252"/>
      <c r="V120" s="252"/>
      <c r="W120" s="252"/>
      <c r="X120" s="252"/>
      <c r="Y120" s="252"/>
      <c r="Z120" s="252"/>
      <c r="AA120" s="252"/>
      <c r="AB120" s="252"/>
      <c r="AC120" s="252"/>
      <c r="AD120" s="252"/>
      <c r="AE120" s="252"/>
      <c r="AF120" s="252"/>
      <c r="AG120" s="252"/>
      <c r="AH120" s="252"/>
      <c r="AI120" s="252"/>
      <c r="AJ120" s="252"/>
      <c r="AK120" s="252"/>
      <c r="AL120" s="252"/>
      <c r="AM120" s="252"/>
      <c r="AN120" s="252"/>
      <c r="AO120" s="252"/>
      <c r="AP120" s="252"/>
      <c r="AQ120" s="252"/>
      <c r="AR120" s="252"/>
      <c r="AS120" s="252"/>
      <c r="AT120" s="252"/>
      <c r="AU120" s="252"/>
      <c r="AV120" s="252"/>
      <c r="AW120" s="252"/>
      <c r="AX120" s="252"/>
      <c r="AY120" s="252"/>
      <c r="AZ120" s="252"/>
      <c r="BA120" s="252"/>
      <c r="BB120" s="252"/>
      <c r="BC120" s="252"/>
      <c r="BD120" s="252"/>
      <c r="BE120" s="252"/>
      <c r="BF120" s="252"/>
      <c r="BG120" s="252"/>
      <c r="BH120" s="252"/>
      <c r="BI120" s="252"/>
      <c r="BJ120" s="252"/>
    </row>
    <row r="121" spans="1:62" ht="43.5" customHeight="1">
      <c r="A121" s="310" t="s">
        <v>249</v>
      </c>
      <c r="B121" s="267">
        <v>101915</v>
      </c>
      <c r="C121" s="267" t="s">
        <v>21</v>
      </c>
      <c r="D121" s="268" t="s">
        <v>250</v>
      </c>
      <c r="E121" s="269" t="s">
        <v>17</v>
      </c>
      <c r="F121" s="270">
        <v>4</v>
      </c>
      <c r="G121" s="271">
        <v>395.01</v>
      </c>
      <c r="H121" s="271">
        <f t="shared" ref="H121:H138" si="15">ROUND(G121*(1+$G$2),2)</f>
        <v>493.25</v>
      </c>
      <c r="I121" s="272">
        <f t="shared" ref="I121:I138" si="16">ROUND(H121*F121,2)</f>
        <v>1973</v>
      </c>
      <c r="J121" s="273">
        <f t="shared" si="14"/>
        <v>8.0000000000000004E-4</v>
      </c>
      <c r="K121" s="252"/>
      <c r="L121" s="252"/>
      <c r="M121" s="251"/>
      <c r="N121" s="252"/>
      <c r="O121" s="252"/>
      <c r="P121" s="252"/>
      <c r="Q121" s="252"/>
      <c r="R121" s="252"/>
      <c r="S121" s="252"/>
      <c r="T121" s="252"/>
      <c r="U121" s="252"/>
      <c r="V121" s="252"/>
      <c r="W121" s="252"/>
      <c r="X121" s="252"/>
      <c r="Y121" s="252"/>
      <c r="Z121" s="252"/>
      <c r="AA121" s="252"/>
      <c r="AB121" s="252"/>
      <c r="AC121" s="252"/>
      <c r="AD121" s="252"/>
      <c r="AE121" s="252"/>
      <c r="AF121" s="252"/>
      <c r="AG121" s="252"/>
      <c r="AH121" s="252"/>
      <c r="AI121" s="252"/>
      <c r="AJ121" s="252"/>
      <c r="AK121" s="252"/>
      <c r="AL121" s="252"/>
      <c r="AM121" s="252"/>
      <c r="AN121" s="252"/>
      <c r="AO121" s="252"/>
      <c r="AP121" s="252"/>
      <c r="AQ121" s="252"/>
      <c r="AR121" s="252"/>
      <c r="AS121" s="252"/>
      <c r="AT121" s="252"/>
      <c r="AU121" s="252"/>
      <c r="AV121" s="252"/>
      <c r="AW121" s="252"/>
      <c r="AX121" s="252"/>
      <c r="AY121" s="252"/>
      <c r="AZ121" s="252"/>
      <c r="BA121" s="252"/>
      <c r="BB121" s="252"/>
      <c r="BC121" s="252"/>
      <c r="BD121" s="252"/>
      <c r="BE121" s="252"/>
      <c r="BF121" s="252"/>
      <c r="BG121" s="252"/>
      <c r="BH121" s="252"/>
      <c r="BI121" s="252"/>
      <c r="BJ121" s="252"/>
    </row>
    <row r="122" spans="1:62" ht="43.5" customHeight="1">
      <c r="A122" s="310" t="s">
        <v>251</v>
      </c>
      <c r="B122" s="267">
        <v>92367</v>
      </c>
      <c r="C122" s="267" t="s">
        <v>21</v>
      </c>
      <c r="D122" s="268" t="s">
        <v>252</v>
      </c>
      <c r="E122" s="269" t="s">
        <v>39</v>
      </c>
      <c r="F122" s="270">
        <f>34.62+7.9+33+16.5+20+8+1.5*4+6+20+3</f>
        <v>155.02000000000001</v>
      </c>
      <c r="G122" s="271">
        <v>131.27000000000001</v>
      </c>
      <c r="H122" s="271">
        <f t="shared" si="15"/>
        <v>163.92</v>
      </c>
      <c r="I122" s="272">
        <f t="shared" si="16"/>
        <v>25410.880000000001</v>
      </c>
      <c r="J122" s="273">
        <f t="shared" si="14"/>
        <v>1.0800000000000001E-2</v>
      </c>
      <c r="K122" s="252"/>
      <c r="L122" s="252"/>
      <c r="M122" s="251"/>
      <c r="N122" s="252"/>
      <c r="O122" s="252"/>
      <c r="P122" s="252"/>
      <c r="Q122" s="252"/>
      <c r="R122" s="252"/>
      <c r="S122" s="252"/>
      <c r="T122" s="252"/>
      <c r="U122" s="252"/>
      <c r="V122" s="252"/>
      <c r="W122" s="252"/>
      <c r="X122" s="252"/>
      <c r="Y122" s="252"/>
      <c r="Z122" s="252"/>
      <c r="AA122" s="252"/>
      <c r="AB122" s="252"/>
      <c r="AC122" s="252"/>
      <c r="AD122" s="252"/>
      <c r="AE122" s="252"/>
      <c r="AF122" s="252"/>
      <c r="AG122" s="252"/>
      <c r="AH122" s="252"/>
      <c r="AI122" s="252"/>
      <c r="AJ122" s="252"/>
      <c r="AK122" s="252"/>
      <c r="AL122" s="252"/>
      <c r="AM122" s="252"/>
      <c r="AN122" s="252"/>
      <c r="AO122" s="252"/>
      <c r="AP122" s="252"/>
      <c r="AQ122" s="252"/>
      <c r="AR122" s="252"/>
      <c r="AS122" s="252"/>
      <c r="AT122" s="252"/>
      <c r="AU122" s="252"/>
      <c r="AV122" s="252"/>
      <c r="AW122" s="252"/>
      <c r="AX122" s="252"/>
      <c r="AY122" s="252"/>
      <c r="AZ122" s="252"/>
      <c r="BA122" s="252"/>
      <c r="BB122" s="252"/>
      <c r="BC122" s="252"/>
      <c r="BD122" s="252"/>
      <c r="BE122" s="252"/>
      <c r="BF122" s="252"/>
      <c r="BG122" s="252"/>
      <c r="BH122" s="252"/>
      <c r="BI122" s="252"/>
      <c r="BJ122" s="252"/>
    </row>
    <row r="123" spans="1:62" s="106" customFormat="1" ht="51" customHeight="1">
      <c r="A123" s="312" t="s">
        <v>253</v>
      </c>
      <c r="B123" s="313" t="s">
        <v>254</v>
      </c>
      <c r="C123" s="314" t="s">
        <v>65</v>
      </c>
      <c r="D123" s="315" t="s">
        <v>255</v>
      </c>
      <c r="E123" s="316" t="s">
        <v>39</v>
      </c>
      <c r="F123" s="317">
        <f>F122</f>
        <v>155.02000000000001</v>
      </c>
      <c r="G123" s="271">
        <v>11.02</v>
      </c>
      <c r="H123" s="318">
        <f t="shared" si="15"/>
        <v>13.76</v>
      </c>
      <c r="I123" s="319">
        <f t="shared" si="16"/>
        <v>2133.08</v>
      </c>
      <c r="J123" s="320">
        <f t="shared" si="14"/>
        <v>8.9999999999999998E-4</v>
      </c>
      <c r="K123" s="114"/>
      <c r="L123" s="114"/>
      <c r="M123" s="249"/>
      <c r="N123" s="114"/>
      <c r="O123" s="114"/>
      <c r="P123" s="114"/>
      <c r="Q123" s="114"/>
      <c r="R123" s="114"/>
      <c r="S123" s="114"/>
      <c r="T123" s="114"/>
      <c r="U123" s="114"/>
      <c r="V123" s="114"/>
      <c r="W123" s="114"/>
      <c r="X123" s="114"/>
      <c r="Y123" s="114"/>
      <c r="Z123" s="114"/>
      <c r="AA123" s="114"/>
      <c r="AB123" s="114"/>
      <c r="AC123" s="114"/>
      <c r="AD123" s="114"/>
      <c r="AE123" s="114"/>
      <c r="AF123" s="114"/>
      <c r="AG123" s="114"/>
      <c r="AH123" s="114"/>
      <c r="AI123" s="114"/>
      <c r="AJ123" s="114"/>
      <c r="AK123" s="114"/>
      <c r="AL123" s="114"/>
      <c r="AM123" s="114"/>
      <c r="AN123" s="114"/>
      <c r="AO123" s="114"/>
      <c r="AP123" s="114"/>
      <c r="AQ123" s="114"/>
      <c r="AR123" s="114"/>
      <c r="AS123" s="114"/>
      <c r="AT123" s="114"/>
      <c r="AU123" s="114"/>
      <c r="AV123" s="114"/>
      <c r="AW123" s="114"/>
      <c r="AX123" s="114"/>
      <c r="AY123" s="114"/>
      <c r="AZ123" s="114"/>
      <c r="BA123" s="114"/>
      <c r="BB123" s="114"/>
      <c r="BC123" s="114"/>
      <c r="BD123" s="114"/>
      <c r="BE123" s="114"/>
      <c r="BF123" s="114"/>
      <c r="BG123" s="114"/>
      <c r="BH123" s="114"/>
      <c r="BI123" s="114"/>
    </row>
    <row r="124" spans="1:62" ht="33.75" customHeight="1">
      <c r="A124" s="310" t="s">
        <v>256</v>
      </c>
      <c r="B124" s="267">
        <v>97495</v>
      </c>
      <c r="C124" s="267" t="s">
        <v>21</v>
      </c>
      <c r="D124" s="268" t="s">
        <v>257</v>
      </c>
      <c r="E124" s="269" t="s">
        <v>17</v>
      </c>
      <c r="F124" s="270">
        <v>4</v>
      </c>
      <c r="G124" s="271">
        <v>484.03</v>
      </c>
      <c r="H124" s="271">
        <f t="shared" si="15"/>
        <v>604.41</v>
      </c>
      <c r="I124" s="272">
        <f t="shared" si="16"/>
        <v>2417.64</v>
      </c>
      <c r="J124" s="273">
        <f t="shared" si="14"/>
        <v>1E-3</v>
      </c>
      <c r="K124" s="252"/>
      <c r="L124" s="252"/>
      <c r="M124" s="251"/>
      <c r="N124" s="252"/>
      <c r="O124" s="252"/>
      <c r="P124" s="252"/>
      <c r="Q124" s="252"/>
      <c r="R124" s="252"/>
      <c r="S124" s="252"/>
      <c r="T124" s="252"/>
      <c r="U124" s="252"/>
      <c r="V124" s="252"/>
      <c r="W124" s="252"/>
      <c r="X124" s="252"/>
      <c r="Y124" s="252"/>
      <c r="Z124" s="252"/>
      <c r="AA124" s="252"/>
      <c r="AB124" s="252"/>
      <c r="AC124" s="252"/>
      <c r="AD124" s="252"/>
      <c r="AE124" s="252"/>
      <c r="AF124" s="252"/>
      <c r="AG124" s="252"/>
      <c r="AH124" s="252"/>
      <c r="AI124" s="252"/>
      <c r="AJ124" s="252"/>
      <c r="AK124" s="252"/>
      <c r="AL124" s="252"/>
      <c r="AM124" s="252"/>
      <c r="AN124" s="252"/>
      <c r="AO124" s="252"/>
      <c r="AP124" s="252"/>
      <c r="AQ124" s="252"/>
      <c r="AR124" s="252"/>
      <c r="AS124" s="252"/>
      <c r="AT124" s="252"/>
      <c r="AU124" s="252"/>
      <c r="AV124" s="252"/>
      <c r="AW124" s="252"/>
      <c r="AX124" s="252"/>
      <c r="AY124" s="252"/>
      <c r="AZ124" s="252"/>
      <c r="BA124" s="252"/>
      <c r="BB124" s="252"/>
      <c r="BC124" s="252"/>
      <c r="BD124" s="252"/>
      <c r="BE124" s="252"/>
      <c r="BF124" s="252"/>
      <c r="BG124" s="252"/>
      <c r="BH124" s="252"/>
      <c r="BI124" s="252"/>
      <c r="BJ124" s="252"/>
    </row>
    <row r="125" spans="1:62" ht="44.25" customHeight="1">
      <c r="A125" s="310" t="s">
        <v>258</v>
      </c>
      <c r="B125" s="267">
        <v>94473</v>
      </c>
      <c r="C125" s="267" t="s">
        <v>21</v>
      </c>
      <c r="D125" s="268" t="s">
        <v>259</v>
      </c>
      <c r="E125" s="269" t="s">
        <v>17</v>
      </c>
      <c r="F125" s="270">
        <v>10</v>
      </c>
      <c r="G125" s="271">
        <v>124.54</v>
      </c>
      <c r="H125" s="271">
        <f t="shared" si="15"/>
        <v>155.51</v>
      </c>
      <c r="I125" s="272">
        <f t="shared" si="16"/>
        <v>1555.1</v>
      </c>
      <c r="J125" s="273">
        <f t="shared" si="14"/>
        <v>6.9999999999999999E-4</v>
      </c>
      <c r="K125" s="252"/>
      <c r="L125" s="252"/>
      <c r="M125" s="251"/>
      <c r="N125" s="252"/>
      <c r="O125" s="252"/>
      <c r="P125" s="252"/>
      <c r="Q125" s="252"/>
      <c r="R125" s="252"/>
      <c r="S125" s="252"/>
      <c r="T125" s="252"/>
      <c r="U125" s="252"/>
      <c r="V125" s="252"/>
      <c r="W125" s="252"/>
      <c r="X125" s="252"/>
      <c r="Y125" s="252"/>
      <c r="Z125" s="252"/>
      <c r="AA125" s="252"/>
      <c r="AB125" s="252"/>
      <c r="AC125" s="252"/>
      <c r="AD125" s="252"/>
      <c r="AE125" s="252"/>
      <c r="AF125" s="252"/>
      <c r="AG125" s="252"/>
      <c r="AH125" s="252"/>
      <c r="AI125" s="252"/>
      <c r="AJ125" s="252"/>
      <c r="AK125" s="252"/>
      <c r="AL125" s="252"/>
      <c r="AM125" s="252"/>
      <c r="AN125" s="252"/>
      <c r="AO125" s="252"/>
      <c r="AP125" s="252"/>
      <c r="AQ125" s="252"/>
      <c r="AR125" s="252"/>
      <c r="AS125" s="252"/>
      <c r="AT125" s="252"/>
      <c r="AU125" s="252"/>
      <c r="AV125" s="252"/>
      <c r="AW125" s="252"/>
      <c r="AX125" s="252"/>
      <c r="AY125" s="252"/>
      <c r="AZ125" s="252"/>
      <c r="BA125" s="252"/>
      <c r="BB125" s="252"/>
      <c r="BC125" s="252"/>
      <c r="BD125" s="252"/>
      <c r="BE125" s="252"/>
      <c r="BF125" s="252"/>
      <c r="BG125" s="252"/>
      <c r="BH125" s="252"/>
      <c r="BI125" s="252"/>
      <c r="BJ125" s="252"/>
    </row>
    <row r="126" spans="1:62" ht="45" customHeight="1">
      <c r="A126" s="310" t="s">
        <v>260</v>
      </c>
      <c r="B126" s="267">
        <v>92377</v>
      </c>
      <c r="C126" s="267" t="s">
        <v>21</v>
      </c>
      <c r="D126" s="268" t="s">
        <v>261</v>
      </c>
      <c r="E126" s="269" t="s">
        <v>17</v>
      </c>
      <c r="F126" s="270">
        <v>26</v>
      </c>
      <c r="G126" s="271">
        <v>97.58</v>
      </c>
      <c r="H126" s="271">
        <f t="shared" si="15"/>
        <v>121.85</v>
      </c>
      <c r="I126" s="272">
        <f t="shared" si="16"/>
        <v>3168.1</v>
      </c>
      <c r="J126" s="273">
        <f t="shared" si="14"/>
        <v>1.2999999999999999E-3</v>
      </c>
      <c r="K126" s="252"/>
      <c r="L126" s="252"/>
      <c r="M126" s="251"/>
      <c r="N126" s="252"/>
      <c r="O126" s="252"/>
      <c r="P126" s="252"/>
      <c r="Q126" s="252"/>
      <c r="R126" s="252"/>
      <c r="S126" s="252"/>
      <c r="T126" s="252"/>
      <c r="U126" s="252"/>
      <c r="V126" s="252"/>
      <c r="W126" s="252"/>
      <c r="X126" s="252"/>
      <c r="Y126" s="252"/>
      <c r="Z126" s="252"/>
      <c r="AA126" s="252"/>
      <c r="AB126" s="252"/>
      <c r="AC126" s="252"/>
      <c r="AD126" s="252"/>
      <c r="AE126" s="252"/>
      <c r="AF126" s="252"/>
      <c r="AG126" s="252"/>
      <c r="AH126" s="252"/>
      <c r="AI126" s="252"/>
      <c r="AJ126" s="252"/>
      <c r="AK126" s="252"/>
      <c r="AL126" s="252"/>
      <c r="AM126" s="252"/>
      <c r="AN126" s="252"/>
      <c r="AO126" s="252"/>
      <c r="AP126" s="252"/>
      <c r="AQ126" s="252"/>
      <c r="AR126" s="252"/>
      <c r="AS126" s="252"/>
      <c r="AT126" s="252"/>
      <c r="AU126" s="252"/>
      <c r="AV126" s="252"/>
      <c r="AW126" s="252"/>
      <c r="AX126" s="252"/>
      <c r="AY126" s="252"/>
      <c r="AZ126" s="252"/>
      <c r="BA126" s="252"/>
      <c r="BB126" s="252"/>
      <c r="BC126" s="252"/>
      <c r="BD126" s="252"/>
      <c r="BE126" s="252"/>
      <c r="BF126" s="252"/>
      <c r="BG126" s="252"/>
      <c r="BH126" s="252"/>
      <c r="BI126" s="252"/>
      <c r="BJ126" s="252"/>
    </row>
    <row r="127" spans="1:62" ht="42" customHeight="1">
      <c r="A127" s="310" t="s">
        <v>262</v>
      </c>
      <c r="B127" s="267" t="s">
        <v>263</v>
      </c>
      <c r="C127" s="267" t="s">
        <v>65</v>
      </c>
      <c r="D127" s="268" t="s">
        <v>264</v>
      </c>
      <c r="E127" s="269" t="s">
        <v>17</v>
      </c>
      <c r="F127" s="270">
        <v>1</v>
      </c>
      <c r="G127" s="271">
        <v>940.96</v>
      </c>
      <c r="H127" s="271">
        <f t="shared" si="15"/>
        <v>1174.98</v>
      </c>
      <c r="I127" s="272">
        <f t="shared" si="16"/>
        <v>1174.98</v>
      </c>
      <c r="J127" s="273">
        <f t="shared" si="14"/>
        <v>5.0000000000000001E-4</v>
      </c>
      <c r="K127" s="252"/>
      <c r="L127" s="252"/>
      <c r="M127" s="251"/>
      <c r="N127" s="252"/>
      <c r="O127" s="252"/>
      <c r="P127" s="252"/>
      <c r="Q127" s="252"/>
      <c r="R127" s="252"/>
      <c r="S127" s="252"/>
      <c r="T127" s="252"/>
      <c r="U127" s="252"/>
      <c r="V127" s="252"/>
      <c r="W127" s="252"/>
      <c r="X127" s="252"/>
      <c r="Y127" s="252"/>
      <c r="Z127" s="252"/>
      <c r="AA127" s="252"/>
      <c r="AB127" s="252"/>
      <c r="AC127" s="252"/>
      <c r="AD127" s="252"/>
      <c r="AE127" s="252"/>
      <c r="AF127" s="252"/>
      <c r="AG127" s="252"/>
      <c r="AH127" s="252"/>
      <c r="AI127" s="252"/>
      <c r="AJ127" s="252"/>
      <c r="AK127" s="252"/>
      <c r="AL127" s="252"/>
      <c r="AM127" s="252"/>
      <c r="AN127" s="252"/>
      <c r="AO127" s="252"/>
      <c r="AP127" s="252"/>
      <c r="AQ127" s="252"/>
      <c r="AR127" s="252"/>
      <c r="AS127" s="252"/>
      <c r="AT127" s="252"/>
      <c r="AU127" s="252"/>
      <c r="AV127" s="252"/>
      <c r="AW127" s="252"/>
      <c r="AX127" s="252"/>
      <c r="AY127" s="252"/>
      <c r="AZ127" s="252"/>
      <c r="BA127" s="252"/>
      <c r="BB127" s="252"/>
      <c r="BC127" s="252"/>
      <c r="BD127" s="252"/>
      <c r="BE127" s="252"/>
      <c r="BF127" s="252"/>
      <c r="BG127" s="252"/>
      <c r="BH127" s="252"/>
      <c r="BI127" s="252"/>
      <c r="BJ127" s="252"/>
    </row>
    <row r="128" spans="1:62" ht="24.95" customHeight="1">
      <c r="A128" s="310" t="s">
        <v>265</v>
      </c>
      <c r="B128" s="267" t="s">
        <v>266</v>
      </c>
      <c r="C128" s="267" t="s">
        <v>65</v>
      </c>
      <c r="D128" s="268" t="s">
        <v>267</v>
      </c>
      <c r="E128" s="269" t="s">
        <v>17</v>
      </c>
      <c r="F128" s="270">
        <v>4</v>
      </c>
      <c r="G128" s="271">
        <v>478.22</v>
      </c>
      <c r="H128" s="271">
        <f t="shared" si="15"/>
        <v>597.15</v>
      </c>
      <c r="I128" s="272">
        <f t="shared" si="16"/>
        <v>2388.6</v>
      </c>
      <c r="J128" s="273">
        <f t="shared" si="14"/>
        <v>1E-3</v>
      </c>
      <c r="K128" s="252"/>
      <c r="L128" s="252"/>
      <c r="M128" s="251"/>
      <c r="N128" s="252"/>
      <c r="O128" s="252"/>
      <c r="P128" s="252"/>
      <c r="Q128" s="252"/>
      <c r="R128" s="252"/>
      <c r="S128" s="252"/>
      <c r="T128" s="252"/>
      <c r="U128" s="252"/>
      <c r="V128" s="252"/>
      <c r="W128" s="252"/>
      <c r="X128" s="252"/>
      <c r="Y128" s="252"/>
      <c r="Z128" s="252"/>
      <c r="AA128" s="252"/>
      <c r="AB128" s="252"/>
      <c r="AC128" s="252"/>
      <c r="AD128" s="252"/>
      <c r="AE128" s="252"/>
      <c r="AF128" s="252"/>
      <c r="AG128" s="252"/>
      <c r="AH128" s="252"/>
      <c r="AI128" s="252"/>
      <c r="AJ128" s="252"/>
      <c r="AK128" s="252"/>
      <c r="AL128" s="252"/>
      <c r="AM128" s="252"/>
      <c r="AN128" s="252"/>
      <c r="AO128" s="252"/>
      <c r="AP128" s="252"/>
      <c r="AQ128" s="252"/>
      <c r="AR128" s="252"/>
      <c r="AS128" s="252"/>
      <c r="AT128" s="252"/>
      <c r="AU128" s="252"/>
      <c r="AV128" s="252"/>
      <c r="AW128" s="252"/>
      <c r="AX128" s="252"/>
      <c r="AY128" s="252"/>
      <c r="AZ128" s="252"/>
      <c r="BA128" s="252"/>
      <c r="BB128" s="252"/>
      <c r="BC128" s="252"/>
      <c r="BD128" s="252"/>
      <c r="BE128" s="252"/>
      <c r="BF128" s="252"/>
      <c r="BG128" s="252"/>
      <c r="BH128" s="252"/>
      <c r="BI128" s="252"/>
      <c r="BJ128" s="252"/>
    </row>
    <row r="129" spans="1:62" ht="19.5" customHeight="1">
      <c r="A129" s="310" t="s">
        <v>268</v>
      </c>
      <c r="B129" s="267" t="s">
        <v>269</v>
      </c>
      <c r="C129" s="267" t="s">
        <v>65</v>
      </c>
      <c r="D129" s="268" t="s">
        <v>270</v>
      </c>
      <c r="E129" s="269" t="s">
        <v>17</v>
      </c>
      <c r="F129" s="270">
        <v>4</v>
      </c>
      <c r="G129" s="271">
        <v>68.84</v>
      </c>
      <c r="H129" s="271">
        <f t="shared" si="15"/>
        <v>85.96</v>
      </c>
      <c r="I129" s="272">
        <f t="shared" si="16"/>
        <v>343.84</v>
      </c>
      <c r="J129" s="273">
        <f t="shared" si="14"/>
        <v>1E-4</v>
      </c>
      <c r="K129" s="252"/>
      <c r="L129" s="252"/>
      <c r="M129" s="251"/>
      <c r="N129" s="252"/>
      <c r="O129" s="252"/>
      <c r="P129" s="252"/>
      <c r="Q129" s="252"/>
      <c r="R129" s="252"/>
      <c r="S129" s="252"/>
      <c r="T129" s="252"/>
      <c r="U129" s="252"/>
      <c r="V129" s="252"/>
      <c r="W129" s="252"/>
      <c r="X129" s="252"/>
      <c r="Y129" s="252"/>
      <c r="Z129" s="252"/>
      <c r="AA129" s="252"/>
      <c r="AB129" s="252"/>
      <c r="AC129" s="252"/>
      <c r="AD129" s="252"/>
      <c r="AE129" s="252"/>
      <c r="AF129" s="252"/>
      <c r="AG129" s="252"/>
      <c r="AH129" s="252"/>
      <c r="AI129" s="252"/>
      <c r="AJ129" s="252"/>
      <c r="AK129" s="252"/>
      <c r="AL129" s="252"/>
      <c r="AM129" s="252"/>
      <c r="AN129" s="252"/>
      <c r="AO129" s="252"/>
      <c r="AP129" s="252"/>
      <c r="AQ129" s="252"/>
      <c r="AR129" s="252"/>
      <c r="AS129" s="252"/>
      <c r="AT129" s="252"/>
      <c r="AU129" s="252"/>
      <c r="AV129" s="252"/>
      <c r="AW129" s="252"/>
      <c r="AX129" s="252"/>
      <c r="AY129" s="252"/>
      <c r="AZ129" s="252"/>
      <c r="BA129" s="252"/>
      <c r="BB129" s="252"/>
      <c r="BC129" s="252"/>
      <c r="BD129" s="252"/>
      <c r="BE129" s="252"/>
      <c r="BF129" s="252"/>
      <c r="BG129" s="252"/>
      <c r="BH129" s="252"/>
      <c r="BI129" s="252"/>
      <c r="BJ129" s="252"/>
    </row>
    <row r="130" spans="1:62" ht="18.75" customHeight="1">
      <c r="A130" s="310" t="s">
        <v>271</v>
      </c>
      <c r="B130" s="267" t="s">
        <v>272</v>
      </c>
      <c r="C130" s="267" t="s">
        <v>65</v>
      </c>
      <c r="D130" s="268" t="s">
        <v>273</v>
      </c>
      <c r="E130" s="269" t="s">
        <v>17</v>
      </c>
      <c r="F130" s="270">
        <v>7</v>
      </c>
      <c r="G130" s="271">
        <v>223.02</v>
      </c>
      <c r="H130" s="271">
        <f t="shared" si="15"/>
        <v>278.49</v>
      </c>
      <c r="I130" s="272">
        <f t="shared" si="16"/>
        <v>1949.43</v>
      </c>
      <c r="J130" s="273">
        <f t="shared" si="14"/>
        <v>8.0000000000000004E-4</v>
      </c>
      <c r="K130" s="252"/>
      <c r="L130" s="252"/>
      <c r="M130" s="251"/>
      <c r="N130" s="252"/>
      <c r="O130" s="252"/>
      <c r="P130" s="252"/>
      <c r="Q130" s="252"/>
      <c r="R130" s="252"/>
      <c r="S130" s="252"/>
      <c r="T130" s="252"/>
      <c r="U130" s="252"/>
      <c r="V130" s="252"/>
      <c r="W130" s="252"/>
      <c r="X130" s="252"/>
      <c r="Y130" s="252"/>
      <c r="Z130" s="252"/>
      <c r="AA130" s="252"/>
      <c r="AB130" s="252"/>
      <c r="AC130" s="252"/>
      <c r="AD130" s="252"/>
      <c r="AE130" s="252"/>
      <c r="AF130" s="252"/>
      <c r="AG130" s="252"/>
      <c r="AH130" s="252"/>
      <c r="AI130" s="252"/>
      <c r="AJ130" s="252"/>
      <c r="AK130" s="252"/>
      <c r="AL130" s="252"/>
      <c r="AM130" s="252"/>
      <c r="AN130" s="252"/>
      <c r="AO130" s="252"/>
      <c r="AP130" s="252"/>
      <c r="AQ130" s="252"/>
      <c r="AR130" s="252"/>
      <c r="AS130" s="252"/>
      <c r="AT130" s="252"/>
      <c r="AU130" s="252"/>
      <c r="AV130" s="252"/>
      <c r="AW130" s="252"/>
      <c r="AX130" s="252"/>
      <c r="AY130" s="252"/>
      <c r="AZ130" s="252"/>
      <c r="BA130" s="252"/>
      <c r="BB130" s="252"/>
      <c r="BC130" s="252"/>
      <c r="BD130" s="252"/>
      <c r="BE130" s="252"/>
      <c r="BF130" s="252"/>
      <c r="BG130" s="252"/>
      <c r="BH130" s="252"/>
      <c r="BI130" s="252"/>
      <c r="BJ130" s="252"/>
    </row>
    <row r="131" spans="1:62" ht="37.5" customHeight="1">
      <c r="A131" s="310" t="s">
        <v>274</v>
      </c>
      <c r="B131" s="267">
        <v>101909</v>
      </c>
      <c r="C131" s="267" t="s">
        <v>21</v>
      </c>
      <c r="D131" s="268" t="s">
        <v>275</v>
      </c>
      <c r="E131" s="269" t="s">
        <v>17</v>
      </c>
      <c r="F131" s="270">
        <v>2</v>
      </c>
      <c r="G131" s="271">
        <v>196.36</v>
      </c>
      <c r="H131" s="271">
        <f t="shared" si="15"/>
        <v>245.19</v>
      </c>
      <c r="I131" s="272">
        <f t="shared" si="16"/>
        <v>490.38</v>
      </c>
      <c r="J131" s="273">
        <f t="shared" si="14"/>
        <v>2.0000000000000001E-4</v>
      </c>
      <c r="K131" s="252"/>
      <c r="L131" s="252"/>
      <c r="M131" s="251"/>
      <c r="N131" s="252"/>
      <c r="O131" s="252"/>
      <c r="P131" s="252"/>
      <c r="Q131" s="252"/>
      <c r="R131" s="252"/>
      <c r="S131" s="252"/>
      <c r="T131" s="252"/>
      <c r="U131" s="252"/>
      <c r="V131" s="252"/>
      <c r="W131" s="252"/>
      <c r="X131" s="252"/>
      <c r="Y131" s="252"/>
      <c r="Z131" s="252"/>
      <c r="AA131" s="252"/>
      <c r="AB131" s="252"/>
      <c r="AC131" s="252"/>
      <c r="AD131" s="252"/>
      <c r="AE131" s="252"/>
      <c r="AF131" s="252"/>
      <c r="AG131" s="252"/>
      <c r="AH131" s="252"/>
      <c r="AI131" s="252"/>
      <c r="AJ131" s="252"/>
      <c r="AK131" s="252"/>
      <c r="AL131" s="252"/>
      <c r="AM131" s="252"/>
      <c r="AN131" s="252"/>
      <c r="AO131" s="252"/>
      <c r="AP131" s="252"/>
      <c r="AQ131" s="252"/>
      <c r="AR131" s="252"/>
      <c r="AS131" s="252"/>
      <c r="AT131" s="252"/>
      <c r="AU131" s="252"/>
      <c r="AV131" s="252"/>
      <c r="AW131" s="252"/>
      <c r="AX131" s="252"/>
      <c r="AY131" s="252"/>
      <c r="AZ131" s="252"/>
      <c r="BA131" s="252"/>
      <c r="BB131" s="252"/>
      <c r="BC131" s="252"/>
      <c r="BD131" s="252"/>
      <c r="BE131" s="252"/>
      <c r="BF131" s="252"/>
      <c r="BG131" s="252"/>
      <c r="BH131" s="252"/>
      <c r="BI131" s="252"/>
      <c r="BJ131" s="252"/>
    </row>
    <row r="132" spans="1:62" ht="32.25" customHeight="1">
      <c r="A132" s="310" t="s">
        <v>276</v>
      </c>
      <c r="B132" s="267">
        <v>97599</v>
      </c>
      <c r="C132" s="267" t="s">
        <v>21</v>
      </c>
      <c r="D132" s="268" t="s">
        <v>277</v>
      </c>
      <c r="E132" s="269" t="s">
        <v>17</v>
      </c>
      <c r="F132" s="270">
        <v>12</v>
      </c>
      <c r="G132" s="271">
        <v>19.989999999999998</v>
      </c>
      <c r="H132" s="271">
        <f t="shared" si="15"/>
        <v>24.96</v>
      </c>
      <c r="I132" s="272">
        <f t="shared" si="16"/>
        <v>299.52</v>
      </c>
      <c r="J132" s="273">
        <f t="shared" si="14"/>
        <v>1E-4</v>
      </c>
      <c r="K132" s="252"/>
      <c r="L132" s="252"/>
      <c r="M132" s="251"/>
      <c r="N132" s="252"/>
      <c r="O132" s="252"/>
      <c r="P132" s="252"/>
      <c r="Q132" s="252"/>
      <c r="R132" s="252"/>
      <c r="S132" s="252"/>
      <c r="T132" s="252"/>
      <c r="U132" s="252"/>
      <c r="V132" s="252"/>
      <c r="W132" s="252"/>
      <c r="X132" s="252"/>
      <c r="Y132" s="252"/>
      <c r="Z132" s="252"/>
      <c r="AA132" s="252"/>
      <c r="AB132" s="252"/>
      <c r="AC132" s="252"/>
      <c r="AD132" s="252"/>
      <c r="AE132" s="252"/>
      <c r="AF132" s="252"/>
      <c r="AG132" s="252"/>
      <c r="AH132" s="252"/>
      <c r="AI132" s="252"/>
      <c r="AJ132" s="252"/>
      <c r="AK132" s="252"/>
      <c r="AL132" s="252"/>
      <c r="AM132" s="252"/>
      <c r="AN132" s="252"/>
      <c r="AO132" s="252"/>
      <c r="AP132" s="252"/>
      <c r="AQ132" s="252"/>
      <c r="AR132" s="252"/>
      <c r="AS132" s="252"/>
      <c r="AT132" s="252"/>
      <c r="AU132" s="252"/>
      <c r="AV132" s="252"/>
      <c r="AW132" s="252"/>
      <c r="AX132" s="252"/>
      <c r="AY132" s="252"/>
      <c r="AZ132" s="252"/>
      <c r="BA132" s="252"/>
      <c r="BB132" s="252"/>
      <c r="BC132" s="252"/>
      <c r="BD132" s="252"/>
      <c r="BE132" s="252"/>
      <c r="BF132" s="252"/>
      <c r="BG132" s="252"/>
      <c r="BH132" s="252"/>
      <c r="BI132" s="252"/>
      <c r="BJ132" s="252"/>
    </row>
    <row r="133" spans="1:62" ht="24.95" customHeight="1">
      <c r="A133" s="310" t="s">
        <v>278</v>
      </c>
      <c r="B133" s="267" t="s">
        <v>279</v>
      </c>
      <c r="C133" s="267" t="s">
        <v>65</v>
      </c>
      <c r="D133" s="268" t="s">
        <v>280</v>
      </c>
      <c r="E133" s="269" t="s">
        <v>17</v>
      </c>
      <c r="F133" s="270">
        <v>34</v>
      </c>
      <c r="G133" s="271">
        <v>40.43</v>
      </c>
      <c r="H133" s="271">
        <f t="shared" si="15"/>
        <v>50.48</v>
      </c>
      <c r="I133" s="272">
        <f t="shared" si="16"/>
        <v>1716.32</v>
      </c>
      <c r="J133" s="273">
        <f t="shared" si="14"/>
        <v>6.9999999999999999E-4</v>
      </c>
      <c r="K133" s="252"/>
      <c r="L133" s="252"/>
      <c r="M133" s="251"/>
      <c r="N133" s="252"/>
      <c r="O133" s="252"/>
      <c r="P133" s="252"/>
      <c r="Q133" s="252"/>
      <c r="R133" s="252"/>
      <c r="S133" s="252"/>
      <c r="T133" s="252"/>
      <c r="U133" s="252"/>
      <c r="V133" s="252"/>
      <c r="W133" s="252"/>
      <c r="X133" s="252"/>
      <c r="Y133" s="252"/>
      <c r="Z133" s="252"/>
      <c r="AA133" s="252"/>
      <c r="AB133" s="252"/>
      <c r="AC133" s="252"/>
      <c r="AD133" s="252"/>
      <c r="AE133" s="252"/>
      <c r="AF133" s="252"/>
      <c r="AG133" s="252"/>
      <c r="AH133" s="252"/>
      <c r="AI133" s="252"/>
      <c r="AJ133" s="252"/>
      <c r="AK133" s="252"/>
      <c r="AL133" s="252"/>
      <c r="AM133" s="252"/>
      <c r="AN133" s="252"/>
      <c r="AO133" s="252"/>
      <c r="AP133" s="252"/>
      <c r="AQ133" s="252"/>
      <c r="AR133" s="252"/>
      <c r="AS133" s="252"/>
      <c r="AT133" s="252"/>
      <c r="AU133" s="252"/>
      <c r="AV133" s="252"/>
      <c r="AW133" s="252"/>
      <c r="AX133" s="252"/>
      <c r="AY133" s="252"/>
      <c r="AZ133" s="252"/>
      <c r="BA133" s="252"/>
      <c r="BB133" s="252"/>
      <c r="BC133" s="252"/>
      <c r="BD133" s="252"/>
      <c r="BE133" s="252"/>
      <c r="BF133" s="252"/>
      <c r="BG133" s="252"/>
      <c r="BH133" s="252"/>
      <c r="BI133" s="252"/>
      <c r="BJ133" s="252"/>
    </row>
    <row r="134" spans="1:62" ht="24.95" customHeight="1">
      <c r="A134" s="310" t="s">
        <v>281</v>
      </c>
      <c r="B134" s="267" t="s">
        <v>282</v>
      </c>
      <c r="C134" s="267" t="s">
        <v>65</v>
      </c>
      <c r="D134" s="268" t="s">
        <v>283</v>
      </c>
      <c r="E134" s="269" t="s">
        <v>17</v>
      </c>
      <c r="F134" s="270">
        <v>1</v>
      </c>
      <c r="G134" s="271">
        <v>1119.77</v>
      </c>
      <c r="H134" s="271">
        <f t="shared" si="15"/>
        <v>1398.26</v>
      </c>
      <c r="I134" s="272">
        <f t="shared" si="16"/>
        <v>1398.26</v>
      </c>
      <c r="J134" s="273">
        <f t="shared" si="14"/>
        <v>5.9999999999999995E-4</v>
      </c>
      <c r="K134" s="252"/>
      <c r="L134" s="252"/>
      <c r="M134" s="251"/>
      <c r="N134" s="252"/>
      <c r="O134" s="252"/>
      <c r="P134" s="252"/>
      <c r="Q134" s="252"/>
      <c r="R134" s="252"/>
      <c r="S134" s="252"/>
      <c r="T134" s="252"/>
      <c r="U134" s="252"/>
      <c r="V134" s="252"/>
      <c r="W134" s="252"/>
      <c r="X134" s="252"/>
      <c r="Y134" s="252"/>
      <c r="Z134" s="252"/>
      <c r="AA134" s="252"/>
      <c r="AB134" s="252"/>
      <c r="AC134" s="252"/>
      <c r="AD134" s="252"/>
      <c r="AE134" s="252"/>
      <c r="AF134" s="252"/>
      <c r="AG134" s="252"/>
      <c r="AH134" s="252"/>
      <c r="AI134" s="252"/>
      <c r="AJ134" s="252"/>
      <c r="AK134" s="252"/>
      <c r="AL134" s="252"/>
      <c r="AM134" s="252"/>
      <c r="AN134" s="252"/>
      <c r="AO134" s="252"/>
      <c r="AP134" s="252"/>
      <c r="AQ134" s="252"/>
      <c r="AR134" s="252"/>
      <c r="AS134" s="252"/>
      <c r="AT134" s="252"/>
      <c r="AU134" s="252"/>
      <c r="AV134" s="252"/>
      <c r="AW134" s="252"/>
      <c r="AX134" s="252"/>
      <c r="AY134" s="252"/>
      <c r="AZ134" s="252"/>
      <c r="BA134" s="252"/>
      <c r="BB134" s="252"/>
      <c r="BC134" s="252"/>
      <c r="BD134" s="252"/>
      <c r="BE134" s="252"/>
      <c r="BF134" s="252"/>
      <c r="BG134" s="252"/>
      <c r="BH134" s="252"/>
      <c r="BI134" s="252"/>
      <c r="BJ134" s="252"/>
    </row>
    <row r="135" spans="1:62" ht="98.25" customHeight="1">
      <c r="A135" s="310" t="s">
        <v>284</v>
      </c>
      <c r="B135" s="267" t="s">
        <v>285</v>
      </c>
      <c r="C135" s="267" t="s">
        <v>65</v>
      </c>
      <c r="D135" s="268" t="s">
        <v>286</v>
      </c>
      <c r="E135" s="269" t="s">
        <v>39</v>
      </c>
      <c r="F135" s="270">
        <v>2</v>
      </c>
      <c r="G135" s="271">
        <v>616.30999999999995</v>
      </c>
      <c r="H135" s="271">
        <f t="shared" si="15"/>
        <v>769.59</v>
      </c>
      <c r="I135" s="272">
        <f t="shared" si="16"/>
        <v>1539.18</v>
      </c>
      <c r="J135" s="273">
        <f t="shared" si="14"/>
        <v>6.9999999999999999E-4</v>
      </c>
      <c r="K135" s="252"/>
      <c r="L135" s="252"/>
      <c r="M135" s="251"/>
      <c r="N135" s="252"/>
      <c r="O135" s="252"/>
      <c r="P135" s="252"/>
      <c r="Q135" s="252"/>
      <c r="R135" s="252"/>
      <c r="S135" s="252"/>
      <c r="T135" s="252"/>
      <c r="U135" s="252"/>
      <c r="V135" s="252"/>
      <c r="W135" s="252"/>
      <c r="X135" s="252"/>
      <c r="Y135" s="252"/>
      <c r="Z135" s="252"/>
      <c r="AA135" s="252"/>
      <c r="AB135" s="252"/>
      <c r="AC135" s="252"/>
      <c r="AD135" s="252"/>
      <c r="AE135" s="252"/>
      <c r="AF135" s="252"/>
      <c r="AG135" s="252"/>
      <c r="AH135" s="252"/>
      <c r="AI135" s="252"/>
      <c r="AJ135" s="252"/>
      <c r="AK135" s="252"/>
      <c r="AL135" s="252"/>
      <c r="AM135" s="252"/>
      <c r="AN135" s="252"/>
      <c r="AO135" s="252"/>
      <c r="AP135" s="252"/>
      <c r="AQ135" s="252"/>
      <c r="AR135" s="252"/>
      <c r="AS135" s="252"/>
      <c r="AT135" s="252"/>
      <c r="AU135" s="252"/>
      <c r="AV135" s="252"/>
      <c r="AW135" s="252"/>
      <c r="AX135" s="252"/>
      <c r="AY135" s="252"/>
      <c r="AZ135" s="252"/>
      <c r="BA135" s="252"/>
      <c r="BB135" s="252"/>
      <c r="BC135" s="252"/>
      <c r="BD135" s="252"/>
      <c r="BE135" s="252"/>
      <c r="BF135" s="252"/>
      <c r="BG135" s="252"/>
      <c r="BH135" s="252"/>
      <c r="BI135" s="252"/>
      <c r="BJ135" s="252"/>
    </row>
    <row r="136" spans="1:62" ht="45.75" customHeight="1">
      <c r="A136" s="310" t="s">
        <v>287</v>
      </c>
      <c r="B136" s="267" t="s">
        <v>288</v>
      </c>
      <c r="C136" s="267" t="s">
        <v>65</v>
      </c>
      <c r="D136" s="268" t="s">
        <v>289</v>
      </c>
      <c r="E136" s="269" t="s">
        <v>17</v>
      </c>
      <c r="F136" s="270">
        <v>2</v>
      </c>
      <c r="G136" s="271">
        <v>537.38</v>
      </c>
      <c r="H136" s="271">
        <f t="shared" si="15"/>
        <v>671.03</v>
      </c>
      <c r="I136" s="272">
        <f t="shared" si="16"/>
        <v>1342.06</v>
      </c>
      <c r="J136" s="273">
        <f t="shared" si="14"/>
        <v>5.9999999999999995E-4</v>
      </c>
      <c r="K136" s="252"/>
      <c r="L136" s="252"/>
      <c r="M136" s="251"/>
      <c r="N136" s="252"/>
      <c r="O136" s="252"/>
      <c r="P136" s="252"/>
      <c r="Q136" s="252"/>
      <c r="R136" s="252"/>
      <c r="S136" s="252"/>
      <c r="T136" s="252"/>
      <c r="U136" s="252"/>
      <c r="V136" s="252"/>
      <c r="W136" s="252"/>
      <c r="X136" s="252"/>
      <c r="Y136" s="252"/>
      <c r="Z136" s="252"/>
      <c r="AA136" s="252"/>
      <c r="AB136" s="252"/>
      <c r="AC136" s="252"/>
      <c r="AD136" s="252"/>
      <c r="AE136" s="252"/>
      <c r="AF136" s="252"/>
      <c r="AG136" s="252"/>
      <c r="AH136" s="252"/>
      <c r="AI136" s="252"/>
      <c r="AJ136" s="252"/>
      <c r="AK136" s="252"/>
      <c r="AL136" s="252"/>
      <c r="AM136" s="252"/>
      <c r="AN136" s="252"/>
      <c r="AO136" s="252"/>
      <c r="AP136" s="252"/>
      <c r="AQ136" s="252"/>
      <c r="AR136" s="252"/>
      <c r="AS136" s="252"/>
      <c r="AT136" s="252"/>
      <c r="AU136" s="252"/>
      <c r="AV136" s="252"/>
      <c r="AW136" s="252"/>
      <c r="AX136" s="252"/>
      <c r="AY136" s="252"/>
      <c r="AZ136" s="252"/>
      <c r="BA136" s="252"/>
      <c r="BB136" s="252"/>
      <c r="BC136" s="252"/>
      <c r="BD136" s="252"/>
      <c r="BE136" s="252"/>
      <c r="BF136" s="252"/>
      <c r="BG136" s="252"/>
      <c r="BH136" s="252"/>
      <c r="BI136" s="252"/>
      <c r="BJ136" s="252"/>
    </row>
    <row r="137" spans="1:62" ht="36" customHeight="1">
      <c r="A137" s="310" t="s">
        <v>290</v>
      </c>
      <c r="B137" s="267">
        <v>102118</v>
      </c>
      <c r="C137" s="267" t="s">
        <v>21</v>
      </c>
      <c r="D137" s="268" t="s">
        <v>291</v>
      </c>
      <c r="E137" s="269" t="s">
        <v>17</v>
      </c>
      <c r="F137" s="270">
        <v>1</v>
      </c>
      <c r="G137" s="271">
        <v>3361.1</v>
      </c>
      <c r="H137" s="271">
        <f t="shared" si="15"/>
        <v>4197.01</v>
      </c>
      <c r="I137" s="272">
        <f t="shared" si="16"/>
        <v>4197.01</v>
      </c>
      <c r="J137" s="273">
        <f t="shared" si="14"/>
        <v>1.8E-3</v>
      </c>
      <c r="K137" s="252"/>
      <c r="L137" s="252"/>
      <c r="M137" s="251"/>
      <c r="N137" s="252"/>
      <c r="O137" s="252"/>
      <c r="P137" s="252"/>
      <c r="Q137" s="252"/>
      <c r="R137" s="252"/>
      <c r="S137" s="252"/>
      <c r="T137" s="252"/>
      <c r="U137" s="252"/>
      <c r="V137" s="252"/>
      <c r="W137" s="252"/>
      <c r="X137" s="252"/>
      <c r="Y137" s="252"/>
      <c r="Z137" s="252"/>
      <c r="AA137" s="252"/>
      <c r="AB137" s="252"/>
      <c r="AC137" s="252"/>
      <c r="AD137" s="252"/>
      <c r="AE137" s="252"/>
      <c r="AF137" s="252"/>
      <c r="AG137" s="252"/>
      <c r="AH137" s="252"/>
      <c r="AI137" s="252"/>
      <c r="AJ137" s="252"/>
      <c r="AK137" s="252"/>
      <c r="AL137" s="252"/>
      <c r="AM137" s="252"/>
      <c r="AN137" s="252"/>
      <c r="AO137" s="252"/>
      <c r="AP137" s="252"/>
      <c r="AQ137" s="252"/>
      <c r="AR137" s="252"/>
      <c r="AS137" s="252"/>
      <c r="AT137" s="252"/>
      <c r="AU137" s="252"/>
      <c r="AV137" s="252"/>
      <c r="AW137" s="252"/>
      <c r="AX137" s="252"/>
      <c r="AY137" s="252"/>
      <c r="AZ137" s="252"/>
      <c r="BA137" s="252"/>
      <c r="BB137" s="252"/>
      <c r="BC137" s="252"/>
      <c r="BD137" s="252"/>
      <c r="BE137" s="252"/>
      <c r="BF137" s="252"/>
      <c r="BG137" s="252"/>
      <c r="BH137" s="252"/>
      <c r="BI137" s="252"/>
      <c r="BJ137" s="252"/>
    </row>
    <row r="138" spans="1:62" ht="24.95" customHeight="1">
      <c r="A138" s="310" t="s">
        <v>292</v>
      </c>
      <c r="B138" s="267" t="s">
        <v>293</v>
      </c>
      <c r="C138" s="267" t="s">
        <v>294</v>
      </c>
      <c r="D138" s="268" t="s">
        <v>295</v>
      </c>
      <c r="E138" s="269" t="s">
        <v>17</v>
      </c>
      <c r="F138" s="270">
        <v>1</v>
      </c>
      <c r="G138" s="271">
        <v>1612.75</v>
      </c>
      <c r="H138" s="271">
        <f t="shared" si="15"/>
        <v>2013.84</v>
      </c>
      <c r="I138" s="272">
        <f t="shared" si="16"/>
        <v>2013.84</v>
      </c>
      <c r="J138" s="273">
        <f t="shared" si="14"/>
        <v>8.9999999999999998E-4</v>
      </c>
      <c r="K138" s="252"/>
      <c r="L138" s="252"/>
      <c r="M138" s="251"/>
      <c r="N138" s="252"/>
      <c r="O138" s="252"/>
      <c r="P138" s="252"/>
      <c r="Q138" s="252"/>
      <c r="R138" s="252"/>
      <c r="S138" s="252"/>
      <c r="T138" s="252"/>
      <c r="U138" s="252"/>
      <c r="V138" s="252"/>
      <c r="W138" s="252"/>
      <c r="X138" s="252"/>
      <c r="Y138" s="252"/>
      <c r="Z138" s="252"/>
      <c r="AA138" s="252"/>
      <c r="AB138" s="252"/>
      <c r="AC138" s="252"/>
      <c r="AD138" s="252"/>
      <c r="AE138" s="252"/>
      <c r="AF138" s="252"/>
      <c r="AG138" s="252"/>
      <c r="AH138" s="252"/>
      <c r="AI138" s="252"/>
      <c r="AJ138" s="252"/>
      <c r="AK138" s="252"/>
      <c r="AL138" s="252"/>
      <c r="AM138" s="252"/>
      <c r="AN138" s="252"/>
      <c r="AO138" s="252"/>
      <c r="AP138" s="252"/>
      <c r="AQ138" s="252"/>
      <c r="AR138" s="252"/>
      <c r="AS138" s="252"/>
      <c r="AT138" s="252"/>
      <c r="AU138" s="252"/>
      <c r="AV138" s="252"/>
      <c r="AW138" s="252"/>
      <c r="AX138" s="252"/>
      <c r="AY138" s="252"/>
      <c r="AZ138" s="252"/>
      <c r="BA138" s="252"/>
      <c r="BB138" s="252"/>
      <c r="BC138" s="252"/>
      <c r="BD138" s="252"/>
      <c r="BE138" s="252"/>
      <c r="BF138" s="252"/>
      <c r="BG138" s="252"/>
      <c r="BH138" s="252"/>
      <c r="BI138" s="252"/>
      <c r="BJ138" s="252"/>
    </row>
    <row r="139" spans="1:62" ht="24.95" customHeight="1">
      <c r="A139" s="453" t="s">
        <v>296</v>
      </c>
      <c r="B139" s="454"/>
      <c r="C139" s="454"/>
      <c r="D139" s="454"/>
      <c r="E139" s="454"/>
      <c r="F139" s="454"/>
      <c r="G139" s="454"/>
      <c r="H139" s="455"/>
      <c r="I139" s="286">
        <f>SUM(I120:I138)</f>
        <v>62315.01999999999</v>
      </c>
      <c r="J139" s="275">
        <f t="shared" si="14"/>
        <v>2.6599999999999999E-2</v>
      </c>
      <c r="K139" s="251"/>
      <c r="L139" s="252"/>
      <c r="M139" s="251"/>
      <c r="N139" s="252"/>
      <c r="O139" s="252"/>
      <c r="P139" s="252"/>
      <c r="Q139" s="252"/>
      <c r="R139" s="252"/>
      <c r="S139" s="252"/>
      <c r="T139" s="252"/>
      <c r="U139" s="252"/>
      <c r="V139" s="252"/>
      <c r="W139" s="252"/>
      <c r="X139" s="252"/>
      <c r="Y139" s="252"/>
      <c r="Z139" s="252"/>
      <c r="AA139" s="252"/>
      <c r="AB139" s="252"/>
      <c r="AC139" s="252"/>
      <c r="AD139" s="252"/>
      <c r="AE139" s="252"/>
      <c r="AF139" s="252"/>
      <c r="AG139" s="252"/>
      <c r="AH139" s="252"/>
      <c r="AI139" s="252"/>
      <c r="AJ139" s="252"/>
      <c r="AK139" s="252"/>
      <c r="AL139" s="252"/>
      <c r="AM139" s="252"/>
      <c r="AN139" s="252"/>
      <c r="AO139" s="252"/>
      <c r="AP139" s="252"/>
      <c r="AQ139" s="252"/>
      <c r="AR139" s="252"/>
      <c r="AS139" s="252"/>
      <c r="AT139" s="252"/>
      <c r="AU139" s="252"/>
      <c r="AV139" s="252"/>
      <c r="AW139" s="252"/>
      <c r="AX139" s="252"/>
      <c r="AY139" s="252"/>
      <c r="AZ139" s="252"/>
      <c r="BA139" s="252"/>
      <c r="BB139" s="252"/>
      <c r="BC139" s="252"/>
      <c r="BD139" s="252"/>
      <c r="BE139" s="252"/>
      <c r="BF139" s="252"/>
      <c r="BG139" s="252"/>
      <c r="BH139" s="252"/>
      <c r="BI139" s="252"/>
      <c r="BJ139" s="288"/>
    </row>
    <row r="140" spans="1:62" ht="24.95" customHeight="1">
      <c r="A140" s="447"/>
      <c r="B140" s="448"/>
      <c r="C140" s="448"/>
      <c r="D140" s="448"/>
      <c r="E140" s="448"/>
      <c r="F140" s="448"/>
      <c r="G140" s="448"/>
      <c r="H140" s="448"/>
      <c r="I140" s="448"/>
      <c r="J140" s="449"/>
      <c r="K140" s="252"/>
      <c r="L140" s="252"/>
      <c r="M140" s="251"/>
      <c r="N140" s="252"/>
      <c r="O140" s="252"/>
      <c r="P140" s="252"/>
      <c r="Q140" s="252"/>
      <c r="R140" s="252"/>
      <c r="S140" s="252"/>
      <c r="T140" s="252"/>
      <c r="U140" s="252"/>
      <c r="V140" s="252"/>
      <c r="W140" s="252"/>
      <c r="X140" s="252"/>
      <c r="Y140" s="252"/>
      <c r="Z140" s="252"/>
      <c r="AA140" s="252"/>
      <c r="AB140" s="252"/>
      <c r="AC140" s="252"/>
      <c r="AD140" s="252"/>
      <c r="AE140" s="252"/>
      <c r="AF140" s="252"/>
      <c r="AG140" s="252"/>
      <c r="AH140" s="252"/>
      <c r="AI140" s="252"/>
      <c r="AJ140" s="252"/>
      <c r="AK140" s="252"/>
      <c r="AL140" s="252"/>
      <c r="AM140" s="252"/>
      <c r="AN140" s="252"/>
      <c r="AO140" s="252"/>
      <c r="AP140" s="252"/>
      <c r="AQ140" s="252"/>
      <c r="AR140" s="252"/>
      <c r="AS140" s="252"/>
      <c r="AT140" s="252"/>
      <c r="AU140" s="252"/>
      <c r="AV140" s="252"/>
      <c r="AW140" s="252"/>
      <c r="AX140" s="252"/>
      <c r="AY140" s="252"/>
      <c r="AZ140" s="252"/>
      <c r="BA140" s="252"/>
      <c r="BB140" s="252"/>
      <c r="BC140" s="252"/>
      <c r="BD140" s="252"/>
      <c r="BE140" s="252"/>
      <c r="BF140" s="252"/>
      <c r="BG140" s="252"/>
      <c r="BH140" s="252"/>
      <c r="BI140" s="252"/>
      <c r="BJ140" s="288"/>
    </row>
    <row r="141" spans="1:62" ht="24.95" customHeight="1">
      <c r="A141" s="276">
        <v>10</v>
      </c>
      <c r="B141" s="458" t="s">
        <v>297</v>
      </c>
      <c r="C141" s="458"/>
      <c r="D141" s="459"/>
      <c r="E141" s="299"/>
      <c r="F141" s="300"/>
      <c r="G141" s="301"/>
      <c r="H141" s="112"/>
      <c r="I141" s="115"/>
      <c r="J141" s="281"/>
      <c r="K141" s="252"/>
      <c r="L141" s="252"/>
      <c r="M141" s="251"/>
      <c r="N141" s="252"/>
      <c r="O141" s="252"/>
      <c r="P141" s="252"/>
      <c r="Q141" s="252"/>
      <c r="R141" s="252"/>
      <c r="S141" s="252"/>
      <c r="T141" s="252"/>
      <c r="U141" s="252"/>
      <c r="V141" s="252"/>
      <c r="W141" s="252"/>
      <c r="X141" s="252"/>
      <c r="Y141" s="252"/>
      <c r="Z141" s="252"/>
      <c r="AA141" s="252"/>
      <c r="AB141" s="252"/>
      <c r="AC141" s="252"/>
      <c r="AD141" s="252"/>
      <c r="AE141" s="252"/>
      <c r="AF141" s="252"/>
      <c r="AG141" s="252"/>
      <c r="AH141" s="252"/>
      <c r="AI141" s="252"/>
      <c r="AJ141" s="252"/>
      <c r="AK141" s="252"/>
      <c r="AL141" s="252"/>
      <c r="AM141" s="252"/>
      <c r="AN141" s="252"/>
      <c r="AO141" s="252"/>
      <c r="AP141" s="252"/>
      <c r="AQ141" s="252"/>
      <c r="AR141" s="252"/>
      <c r="AS141" s="252"/>
      <c r="AT141" s="252"/>
      <c r="AU141" s="252"/>
      <c r="AV141" s="252"/>
      <c r="AW141" s="252"/>
      <c r="AX141" s="252"/>
      <c r="AY141" s="252"/>
      <c r="AZ141" s="252"/>
      <c r="BA141" s="252"/>
      <c r="BB141" s="252"/>
      <c r="BC141" s="252"/>
      <c r="BD141" s="252"/>
      <c r="BE141" s="252"/>
      <c r="BF141" s="252"/>
      <c r="BG141" s="252"/>
      <c r="BH141" s="252"/>
      <c r="BI141" s="252"/>
      <c r="BJ141" s="288"/>
    </row>
    <row r="142" spans="1:62" ht="24.95" customHeight="1">
      <c r="A142" s="276" t="s">
        <v>298</v>
      </c>
      <c r="B142" s="458" t="s">
        <v>299</v>
      </c>
      <c r="C142" s="458"/>
      <c r="D142" s="459"/>
      <c r="E142" s="299"/>
      <c r="F142" s="300"/>
      <c r="G142" s="301"/>
      <c r="H142" s="112"/>
      <c r="I142" s="115">
        <f>SUM(I143:I151)</f>
        <v>27174.199999999997</v>
      </c>
      <c r="J142" s="307">
        <f t="shared" ref="J142:J170" si="17">ROUND(I142/$I$279,4)</f>
        <v>1.1599999999999999E-2</v>
      </c>
      <c r="K142" s="251"/>
      <c r="L142" s="252"/>
      <c r="M142" s="251"/>
      <c r="N142" s="252"/>
      <c r="O142" s="252"/>
      <c r="P142" s="252"/>
      <c r="Q142" s="252"/>
      <c r="R142" s="252"/>
      <c r="S142" s="252"/>
      <c r="T142" s="252"/>
      <c r="U142" s="252"/>
      <c r="V142" s="252"/>
      <c r="W142" s="252"/>
      <c r="X142" s="252"/>
      <c r="Y142" s="252"/>
      <c r="Z142" s="252"/>
      <c r="AA142" s="252"/>
      <c r="AB142" s="252"/>
      <c r="AC142" s="252"/>
      <c r="AD142" s="252"/>
      <c r="AE142" s="252"/>
      <c r="AF142" s="252"/>
      <c r="AG142" s="252"/>
      <c r="AH142" s="252"/>
      <c r="AI142" s="252"/>
      <c r="AJ142" s="252"/>
      <c r="AK142" s="252"/>
      <c r="AL142" s="252"/>
      <c r="AM142" s="252"/>
      <c r="AN142" s="252"/>
      <c r="AO142" s="252"/>
      <c r="AP142" s="252"/>
      <c r="AQ142" s="252"/>
      <c r="AR142" s="252"/>
      <c r="AS142" s="252"/>
      <c r="AT142" s="252"/>
      <c r="AU142" s="252"/>
      <c r="AV142" s="252"/>
      <c r="AW142" s="252"/>
      <c r="AX142" s="252"/>
      <c r="AY142" s="252"/>
      <c r="AZ142" s="252"/>
      <c r="BA142" s="252"/>
      <c r="BB142" s="252"/>
      <c r="BC142" s="252"/>
      <c r="BD142" s="252"/>
      <c r="BE142" s="252"/>
      <c r="BF142" s="252"/>
      <c r="BG142" s="252"/>
      <c r="BH142" s="252"/>
      <c r="BI142" s="252"/>
      <c r="BJ142" s="288"/>
    </row>
    <row r="143" spans="1:62" ht="34.5" customHeight="1">
      <c r="A143" s="310" t="s">
        <v>300</v>
      </c>
      <c r="B143" s="267" t="s">
        <v>301</v>
      </c>
      <c r="C143" s="267" t="s">
        <v>35</v>
      </c>
      <c r="D143" s="268" t="s">
        <v>302</v>
      </c>
      <c r="E143" s="269" t="s">
        <v>32</v>
      </c>
      <c r="F143" s="270">
        <v>1213.29</v>
      </c>
      <c r="G143" s="271">
        <v>5.46</v>
      </c>
      <c r="H143" s="271">
        <f>ROUND(G143*(1+$G$2),2)</f>
        <v>6.82</v>
      </c>
      <c r="I143" s="272">
        <f>ROUND(H143*F143,2)</f>
        <v>8274.64</v>
      </c>
      <c r="J143" s="273">
        <f t="shared" si="17"/>
        <v>3.5000000000000001E-3</v>
      </c>
      <c r="K143" s="252"/>
      <c r="L143" s="252"/>
      <c r="M143" s="251"/>
      <c r="N143" s="252"/>
      <c r="O143" s="252"/>
      <c r="P143" s="252"/>
      <c r="Q143" s="252"/>
      <c r="R143" s="252"/>
      <c r="S143" s="252"/>
      <c r="T143" s="252"/>
      <c r="U143" s="252"/>
      <c r="V143" s="252"/>
      <c r="W143" s="252"/>
      <c r="X143" s="252"/>
      <c r="Y143" s="252"/>
      <c r="Z143" s="252"/>
      <c r="AA143" s="252"/>
      <c r="AB143" s="252"/>
      <c r="AC143" s="252"/>
      <c r="AD143" s="252"/>
      <c r="AE143" s="252"/>
      <c r="AF143" s="252"/>
      <c r="AG143" s="252"/>
      <c r="AH143" s="252"/>
      <c r="AI143" s="252"/>
      <c r="AJ143" s="252"/>
      <c r="AK143" s="252"/>
      <c r="AL143" s="252"/>
      <c r="AM143" s="252"/>
      <c r="AN143" s="252"/>
      <c r="AO143" s="252"/>
      <c r="AP143" s="252"/>
      <c r="AQ143" s="252"/>
      <c r="AR143" s="252"/>
      <c r="AS143" s="252"/>
      <c r="AT143" s="252"/>
      <c r="AU143" s="252"/>
      <c r="AV143" s="252"/>
      <c r="AW143" s="252"/>
      <c r="AX143" s="252"/>
      <c r="AY143" s="252"/>
      <c r="AZ143" s="252"/>
      <c r="BA143" s="252"/>
      <c r="BB143" s="252"/>
      <c r="BC143" s="252"/>
      <c r="BD143" s="252"/>
      <c r="BE143" s="252"/>
      <c r="BF143" s="252"/>
      <c r="BG143" s="252"/>
      <c r="BH143" s="252"/>
      <c r="BI143" s="252"/>
      <c r="BJ143" s="252"/>
    </row>
    <row r="144" spans="1:62" ht="47.25" customHeight="1">
      <c r="A144" s="310" t="s">
        <v>303</v>
      </c>
      <c r="B144" s="267">
        <v>86935</v>
      </c>
      <c r="C144" s="267" t="s">
        <v>21</v>
      </c>
      <c r="D144" s="268" t="s">
        <v>304</v>
      </c>
      <c r="E144" s="269" t="s">
        <v>17</v>
      </c>
      <c r="F144" s="270">
        <v>20</v>
      </c>
      <c r="G144" s="271">
        <v>313.88</v>
      </c>
      <c r="H144" s="271">
        <f t="shared" ref="H144:H151" si="18">ROUND(G144*(1+$G$2),2)</f>
        <v>391.94</v>
      </c>
      <c r="I144" s="272">
        <f t="shared" ref="I144:I151" si="19">ROUND(H144*F144,2)</f>
        <v>7838.8</v>
      </c>
      <c r="J144" s="273">
        <f t="shared" si="17"/>
        <v>3.3E-3</v>
      </c>
      <c r="K144" s="252"/>
      <c r="L144" s="252"/>
      <c r="M144" s="251"/>
      <c r="N144" s="252"/>
      <c r="O144" s="252"/>
      <c r="P144" s="252"/>
      <c r="Q144" s="252"/>
      <c r="R144" s="252"/>
      <c r="S144" s="252"/>
      <c r="T144" s="252"/>
      <c r="U144" s="252"/>
      <c r="V144" s="252"/>
      <c r="W144" s="252"/>
      <c r="X144" s="252"/>
      <c r="Y144" s="252"/>
      <c r="Z144" s="252"/>
      <c r="AA144" s="252"/>
      <c r="AB144" s="252"/>
      <c r="AC144" s="252"/>
      <c r="AD144" s="252"/>
      <c r="AE144" s="252"/>
      <c r="AF144" s="252"/>
      <c r="AG144" s="252"/>
      <c r="AH144" s="252"/>
      <c r="AI144" s="252"/>
      <c r="AJ144" s="252"/>
      <c r="AK144" s="252"/>
      <c r="AL144" s="252"/>
      <c r="AM144" s="252"/>
      <c r="AN144" s="252"/>
      <c r="AO144" s="252"/>
      <c r="AP144" s="252"/>
      <c r="AQ144" s="252"/>
      <c r="AR144" s="252"/>
      <c r="AS144" s="252"/>
      <c r="AT144" s="252"/>
      <c r="AU144" s="252"/>
      <c r="AV144" s="252"/>
      <c r="AW144" s="252"/>
      <c r="AX144" s="252"/>
      <c r="AY144" s="252"/>
      <c r="AZ144" s="252"/>
      <c r="BA144" s="252"/>
      <c r="BB144" s="252"/>
      <c r="BC144" s="252"/>
      <c r="BD144" s="252"/>
      <c r="BE144" s="252"/>
      <c r="BF144" s="252"/>
      <c r="BG144" s="252"/>
      <c r="BH144" s="252"/>
      <c r="BI144" s="252"/>
      <c r="BJ144" s="252"/>
    </row>
    <row r="145" spans="1:62" ht="31.5" customHeight="1">
      <c r="A145" s="310" t="s">
        <v>305</v>
      </c>
      <c r="B145" s="267">
        <v>86915</v>
      </c>
      <c r="C145" s="267" t="s">
        <v>21</v>
      </c>
      <c r="D145" s="268" t="s">
        <v>306</v>
      </c>
      <c r="E145" s="269" t="s">
        <v>17</v>
      </c>
      <c r="F145" s="270">
        <v>20</v>
      </c>
      <c r="G145" s="271">
        <v>145.62</v>
      </c>
      <c r="H145" s="271">
        <f t="shared" si="18"/>
        <v>181.84</v>
      </c>
      <c r="I145" s="272">
        <f t="shared" si="19"/>
        <v>3636.8</v>
      </c>
      <c r="J145" s="273">
        <f t="shared" si="17"/>
        <v>1.5E-3</v>
      </c>
      <c r="K145" s="252"/>
      <c r="L145" s="252"/>
      <c r="M145" s="251"/>
      <c r="N145" s="252"/>
      <c r="O145" s="252"/>
      <c r="P145" s="252"/>
      <c r="Q145" s="252"/>
      <c r="R145" s="252"/>
      <c r="S145" s="252"/>
      <c r="T145" s="252"/>
      <c r="U145" s="252"/>
      <c r="V145" s="252"/>
      <c r="W145" s="252"/>
      <c r="X145" s="252"/>
      <c r="Y145" s="252"/>
      <c r="Z145" s="252"/>
      <c r="AA145" s="252"/>
      <c r="AB145" s="252"/>
      <c r="AC145" s="252"/>
      <c r="AD145" s="252"/>
      <c r="AE145" s="252"/>
      <c r="AF145" s="252"/>
      <c r="AG145" s="252"/>
      <c r="AH145" s="252"/>
      <c r="AI145" s="252"/>
      <c r="AJ145" s="252"/>
      <c r="AK145" s="252"/>
      <c r="AL145" s="252"/>
      <c r="AM145" s="252"/>
      <c r="AN145" s="252"/>
      <c r="AO145" s="252"/>
      <c r="AP145" s="252"/>
      <c r="AQ145" s="252"/>
      <c r="AR145" s="252"/>
      <c r="AS145" s="252"/>
      <c r="AT145" s="252"/>
      <c r="AU145" s="252"/>
      <c r="AV145" s="252"/>
      <c r="AW145" s="252"/>
      <c r="AX145" s="252"/>
      <c r="AY145" s="252"/>
      <c r="AZ145" s="252"/>
      <c r="BA145" s="252"/>
      <c r="BB145" s="252"/>
      <c r="BC145" s="252"/>
      <c r="BD145" s="252"/>
      <c r="BE145" s="252"/>
      <c r="BF145" s="252"/>
      <c r="BG145" s="252"/>
      <c r="BH145" s="252"/>
      <c r="BI145" s="252"/>
      <c r="BJ145" s="252"/>
    </row>
    <row r="146" spans="1:62" s="106" customFormat="1" ht="51" customHeight="1">
      <c r="A146" s="312" t="s">
        <v>307</v>
      </c>
      <c r="B146" s="313">
        <v>10041</v>
      </c>
      <c r="C146" s="314" t="s">
        <v>163</v>
      </c>
      <c r="D146" s="315" t="s">
        <v>308</v>
      </c>
      <c r="E146" s="316" t="s">
        <v>17</v>
      </c>
      <c r="F146" s="317">
        <v>1</v>
      </c>
      <c r="G146" s="271">
        <v>2028.95</v>
      </c>
      <c r="H146" s="318">
        <f t="shared" si="18"/>
        <v>2533.5500000000002</v>
      </c>
      <c r="I146" s="319">
        <f t="shared" si="19"/>
        <v>2533.5500000000002</v>
      </c>
      <c r="J146" s="320">
        <f t="shared" si="17"/>
        <v>1.1000000000000001E-3</v>
      </c>
      <c r="K146" s="114"/>
      <c r="L146" s="114"/>
      <c r="M146" s="249"/>
      <c r="N146" s="114"/>
      <c r="O146" s="114"/>
      <c r="P146" s="114"/>
      <c r="Q146" s="114"/>
      <c r="R146" s="114"/>
      <c r="S146" s="114"/>
      <c r="T146" s="114"/>
      <c r="U146" s="114"/>
      <c r="V146" s="114"/>
      <c r="W146" s="114"/>
      <c r="X146" s="114"/>
      <c r="Y146" s="114"/>
      <c r="Z146" s="114"/>
      <c r="AA146" s="114"/>
      <c r="AB146" s="114"/>
      <c r="AC146" s="114"/>
      <c r="AD146" s="114"/>
      <c r="AE146" s="114"/>
      <c r="AF146" s="114"/>
      <c r="AG146" s="114"/>
      <c r="AH146" s="114"/>
      <c r="AI146" s="114"/>
      <c r="AJ146" s="114"/>
      <c r="AK146" s="114"/>
      <c r="AL146" s="114"/>
      <c r="AM146" s="114"/>
      <c r="AN146" s="114"/>
      <c r="AO146" s="114"/>
      <c r="AP146" s="114"/>
      <c r="AQ146" s="114"/>
      <c r="AR146" s="114"/>
      <c r="AS146" s="114"/>
      <c r="AT146" s="114"/>
      <c r="AU146" s="114"/>
      <c r="AV146" s="114"/>
      <c r="AW146" s="114"/>
      <c r="AX146" s="114"/>
      <c r="AY146" s="114"/>
      <c r="AZ146" s="114"/>
      <c r="BA146" s="114"/>
      <c r="BB146" s="114"/>
      <c r="BC146" s="114"/>
      <c r="BD146" s="114"/>
      <c r="BE146" s="114"/>
      <c r="BF146" s="114"/>
      <c r="BG146" s="114"/>
      <c r="BH146" s="114"/>
      <c r="BI146" s="114"/>
    </row>
    <row r="147" spans="1:62" ht="43.5" customHeight="1">
      <c r="A147" s="310" t="s">
        <v>309</v>
      </c>
      <c r="B147" s="267">
        <v>11731</v>
      </c>
      <c r="C147" s="267" t="s">
        <v>310</v>
      </c>
      <c r="D147" s="268" t="s">
        <v>311</v>
      </c>
      <c r="E147" s="269" t="s">
        <v>17</v>
      </c>
      <c r="F147" s="270">
        <v>25</v>
      </c>
      <c r="G147" s="271">
        <v>37.06</v>
      </c>
      <c r="H147" s="271">
        <f t="shared" si="18"/>
        <v>46.28</v>
      </c>
      <c r="I147" s="272">
        <f t="shared" si="19"/>
        <v>1157</v>
      </c>
      <c r="J147" s="273">
        <f t="shared" si="17"/>
        <v>5.0000000000000001E-4</v>
      </c>
      <c r="K147" s="252"/>
      <c r="L147" s="252"/>
      <c r="M147" s="251"/>
      <c r="N147" s="252"/>
      <c r="O147" s="252"/>
      <c r="P147" s="252"/>
      <c r="Q147" s="252"/>
      <c r="R147" s="252"/>
      <c r="S147" s="252"/>
      <c r="T147" s="252"/>
      <c r="U147" s="252"/>
      <c r="V147" s="252"/>
      <c r="W147" s="252"/>
      <c r="X147" s="252"/>
      <c r="Y147" s="252"/>
      <c r="Z147" s="252"/>
      <c r="AA147" s="252"/>
      <c r="AB147" s="252"/>
      <c r="AC147" s="252"/>
      <c r="AD147" s="252"/>
      <c r="AE147" s="252"/>
      <c r="AF147" s="252"/>
      <c r="AG147" s="252"/>
      <c r="AH147" s="252"/>
      <c r="AI147" s="252"/>
      <c r="AJ147" s="252"/>
      <c r="AK147" s="252"/>
      <c r="AL147" s="252"/>
      <c r="AM147" s="252"/>
      <c r="AN147" s="252"/>
      <c r="AO147" s="252"/>
      <c r="AP147" s="252"/>
      <c r="AQ147" s="252"/>
      <c r="AR147" s="252"/>
      <c r="AS147" s="252"/>
      <c r="AT147" s="252"/>
      <c r="AU147" s="252"/>
      <c r="AV147" s="252"/>
      <c r="AW147" s="252"/>
      <c r="AX147" s="252"/>
      <c r="AY147" s="252"/>
      <c r="AZ147" s="252"/>
      <c r="BA147" s="252"/>
      <c r="BB147" s="252"/>
      <c r="BC147" s="252"/>
      <c r="BD147" s="252"/>
      <c r="BE147" s="252"/>
      <c r="BF147" s="252"/>
      <c r="BG147" s="252"/>
      <c r="BH147" s="252"/>
      <c r="BI147" s="252"/>
      <c r="BJ147" s="252"/>
    </row>
    <row r="148" spans="1:62" ht="43.5" customHeight="1">
      <c r="A148" s="310" t="s">
        <v>312</v>
      </c>
      <c r="B148" s="267">
        <v>103001</v>
      </c>
      <c r="C148" s="267" t="s">
        <v>21</v>
      </c>
      <c r="D148" s="268" t="s">
        <v>313</v>
      </c>
      <c r="E148" s="269" t="s">
        <v>17</v>
      </c>
      <c r="F148" s="270">
        <v>10</v>
      </c>
      <c r="G148" s="271">
        <v>172.87</v>
      </c>
      <c r="H148" s="271">
        <f t="shared" si="18"/>
        <v>215.86</v>
      </c>
      <c r="I148" s="272">
        <f t="shared" si="19"/>
        <v>2158.6</v>
      </c>
      <c r="J148" s="273">
        <f t="shared" si="17"/>
        <v>8.9999999999999998E-4</v>
      </c>
      <c r="K148" s="252"/>
      <c r="L148" s="252"/>
      <c r="M148" s="251"/>
      <c r="N148" s="252"/>
      <c r="O148" s="252"/>
      <c r="P148" s="252"/>
      <c r="Q148" s="252"/>
      <c r="R148" s="252"/>
      <c r="S148" s="252"/>
      <c r="T148" s="252"/>
      <c r="U148" s="252"/>
      <c r="V148" s="252"/>
      <c r="W148" s="252"/>
      <c r="X148" s="252"/>
      <c r="Y148" s="252"/>
      <c r="Z148" s="252"/>
      <c r="AA148" s="252"/>
      <c r="AB148" s="252"/>
      <c r="AC148" s="252"/>
      <c r="AD148" s="252"/>
      <c r="AE148" s="252"/>
      <c r="AF148" s="252"/>
      <c r="AG148" s="252"/>
      <c r="AH148" s="252"/>
      <c r="AI148" s="252"/>
      <c r="AJ148" s="252"/>
      <c r="AK148" s="252"/>
      <c r="AL148" s="252"/>
      <c r="AM148" s="252"/>
      <c r="AN148" s="252"/>
      <c r="AO148" s="252"/>
      <c r="AP148" s="252"/>
      <c r="AQ148" s="252"/>
      <c r="AR148" s="252"/>
      <c r="AS148" s="252"/>
      <c r="AT148" s="252"/>
      <c r="AU148" s="252"/>
      <c r="AV148" s="252"/>
      <c r="AW148" s="252"/>
      <c r="AX148" s="252"/>
      <c r="AY148" s="252"/>
      <c r="AZ148" s="252"/>
      <c r="BA148" s="252"/>
      <c r="BB148" s="252"/>
      <c r="BC148" s="252"/>
      <c r="BD148" s="252"/>
      <c r="BE148" s="252"/>
      <c r="BF148" s="252"/>
      <c r="BG148" s="252"/>
      <c r="BH148" s="252"/>
      <c r="BI148" s="252"/>
      <c r="BJ148" s="252"/>
    </row>
    <row r="149" spans="1:62" ht="48" customHeight="1">
      <c r="A149" s="310" t="s">
        <v>314</v>
      </c>
      <c r="B149" s="267">
        <v>101817</v>
      </c>
      <c r="C149" s="267" t="s">
        <v>21</v>
      </c>
      <c r="D149" s="268" t="s">
        <v>315</v>
      </c>
      <c r="E149" s="269" t="s">
        <v>32</v>
      </c>
      <c r="F149" s="270">
        <v>15.45</v>
      </c>
      <c r="G149" s="271">
        <v>64.91</v>
      </c>
      <c r="H149" s="271">
        <f t="shared" si="18"/>
        <v>81.05</v>
      </c>
      <c r="I149" s="272">
        <f t="shared" si="19"/>
        <v>1252.22</v>
      </c>
      <c r="J149" s="273">
        <f t="shared" si="17"/>
        <v>5.0000000000000001E-4</v>
      </c>
      <c r="K149" s="252"/>
      <c r="L149" s="252"/>
      <c r="M149" s="251"/>
      <c r="N149" s="252"/>
      <c r="O149" s="252"/>
      <c r="P149" s="252"/>
      <c r="Q149" s="252"/>
      <c r="R149" s="252"/>
      <c r="S149" s="252"/>
      <c r="T149" s="252"/>
      <c r="U149" s="252"/>
      <c r="V149" s="252"/>
      <c r="W149" s="252"/>
      <c r="X149" s="252"/>
      <c r="Y149" s="252"/>
      <c r="Z149" s="252"/>
      <c r="AA149" s="252"/>
      <c r="AB149" s="252"/>
      <c r="AC149" s="252"/>
      <c r="AD149" s="252"/>
      <c r="AE149" s="252"/>
      <c r="AF149" s="252"/>
      <c r="AG149" s="252"/>
      <c r="AH149" s="252"/>
      <c r="AI149" s="252"/>
      <c r="AJ149" s="252"/>
      <c r="AK149" s="252"/>
      <c r="AL149" s="252"/>
      <c r="AM149" s="252"/>
      <c r="AN149" s="252"/>
      <c r="AO149" s="252"/>
      <c r="AP149" s="252"/>
      <c r="AQ149" s="252"/>
      <c r="AR149" s="252"/>
      <c r="AS149" s="252"/>
      <c r="AT149" s="252"/>
      <c r="AU149" s="252"/>
      <c r="AV149" s="252"/>
      <c r="AW149" s="252"/>
      <c r="AX149" s="252"/>
      <c r="AY149" s="252"/>
      <c r="AZ149" s="252"/>
      <c r="BA149" s="252"/>
      <c r="BB149" s="252"/>
      <c r="BC149" s="252"/>
      <c r="BD149" s="252"/>
      <c r="BE149" s="252"/>
      <c r="BF149" s="252"/>
      <c r="BG149" s="252"/>
      <c r="BH149" s="252"/>
      <c r="BI149" s="252"/>
      <c r="BJ149" s="252"/>
    </row>
    <row r="150" spans="1:62" ht="31.5" customHeight="1">
      <c r="A150" s="310" t="s">
        <v>316</v>
      </c>
      <c r="B150" s="267">
        <v>86916</v>
      </c>
      <c r="C150" s="267" t="s">
        <v>21</v>
      </c>
      <c r="D150" s="268" t="s">
        <v>317</v>
      </c>
      <c r="E150" s="269" t="s">
        <v>17</v>
      </c>
      <c r="F150" s="270">
        <v>3</v>
      </c>
      <c r="G150" s="271">
        <v>28.05</v>
      </c>
      <c r="H150" s="271">
        <f t="shared" si="18"/>
        <v>35.03</v>
      </c>
      <c r="I150" s="272">
        <f t="shared" si="19"/>
        <v>105.09</v>
      </c>
      <c r="J150" s="273">
        <f t="shared" si="17"/>
        <v>0</v>
      </c>
      <c r="K150" s="252"/>
      <c r="L150" s="252"/>
      <c r="M150" s="251"/>
      <c r="N150" s="252"/>
      <c r="O150" s="252"/>
      <c r="P150" s="252"/>
      <c r="Q150" s="252"/>
      <c r="R150" s="252"/>
      <c r="S150" s="252"/>
      <c r="T150" s="252"/>
      <c r="U150" s="252"/>
      <c r="V150" s="252"/>
      <c r="W150" s="252"/>
      <c r="X150" s="252"/>
      <c r="Y150" s="252"/>
      <c r="Z150" s="252"/>
      <c r="AA150" s="252"/>
      <c r="AB150" s="252"/>
      <c r="AC150" s="252"/>
      <c r="AD150" s="252"/>
      <c r="AE150" s="252"/>
      <c r="AF150" s="252"/>
      <c r="AG150" s="252"/>
      <c r="AH150" s="252"/>
      <c r="AI150" s="252"/>
      <c r="AJ150" s="252"/>
      <c r="AK150" s="252"/>
      <c r="AL150" s="252"/>
      <c r="AM150" s="252"/>
      <c r="AN150" s="252"/>
      <c r="AO150" s="252"/>
      <c r="AP150" s="252"/>
      <c r="AQ150" s="252"/>
      <c r="AR150" s="252"/>
      <c r="AS150" s="252"/>
      <c r="AT150" s="252"/>
      <c r="AU150" s="252"/>
      <c r="AV150" s="252"/>
      <c r="AW150" s="252"/>
      <c r="AX150" s="252"/>
      <c r="AY150" s="252"/>
      <c r="AZ150" s="252"/>
      <c r="BA150" s="252"/>
      <c r="BB150" s="252"/>
      <c r="BC150" s="252"/>
      <c r="BD150" s="252"/>
      <c r="BE150" s="252"/>
      <c r="BF150" s="252"/>
      <c r="BG150" s="252"/>
      <c r="BH150" s="252"/>
      <c r="BI150" s="252"/>
      <c r="BJ150" s="252"/>
    </row>
    <row r="151" spans="1:62" ht="33" customHeight="1">
      <c r="A151" s="310" t="s">
        <v>318</v>
      </c>
      <c r="B151" s="267">
        <v>11731</v>
      </c>
      <c r="C151" s="267" t="s">
        <v>319</v>
      </c>
      <c r="D151" s="268" t="s">
        <v>320</v>
      </c>
      <c r="E151" s="269" t="s">
        <v>17</v>
      </c>
      <c r="F151" s="270">
        <v>10</v>
      </c>
      <c r="G151" s="271">
        <v>17.420000000000002</v>
      </c>
      <c r="H151" s="271">
        <f t="shared" si="18"/>
        <v>21.75</v>
      </c>
      <c r="I151" s="272">
        <f t="shared" si="19"/>
        <v>217.5</v>
      </c>
      <c r="J151" s="273">
        <f t="shared" si="17"/>
        <v>1E-4</v>
      </c>
      <c r="K151" s="252"/>
      <c r="L151" s="252"/>
      <c r="M151" s="251"/>
      <c r="N151" s="252"/>
      <c r="O151" s="252"/>
      <c r="P151" s="252"/>
      <c r="Q151" s="252"/>
      <c r="R151" s="252"/>
      <c r="S151" s="252"/>
      <c r="T151" s="252"/>
      <c r="U151" s="252"/>
      <c r="V151" s="252"/>
      <c r="W151" s="252"/>
      <c r="X151" s="252"/>
      <c r="Y151" s="252"/>
      <c r="Z151" s="252"/>
      <c r="AA151" s="252"/>
      <c r="AB151" s="252"/>
      <c r="AC151" s="252"/>
      <c r="AD151" s="252"/>
      <c r="AE151" s="252"/>
      <c r="AF151" s="252"/>
      <c r="AG151" s="252"/>
      <c r="AH151" s="252"/>
      <c r="AI151" s="252"/>
      <c r="AJ151" s="252"/>
      <c r="AK151" s="252"/>
      <c r="AL151" s="252"/>
      <c r="AM151" s="252"/>
      <c r="AN151" s="252"/>
      <c r="AO151" s="252"/>
      <c r="AP151" s="252"/>
      <c r="AQ151" s="252"/>
      <c r="AR151" s="252"/>
      <c r="AS151" s="252"/>
      <c r="AT151" s="252"/>
      <c r="AU151" s="252"/>
      <c r="AV151" s="252"/>
      <c r="AW151" s="252"/>
      <c r="AX151" s="252"/>
      <c r="AY151" s="252"/>
      <c r="AZ151" s="252"/>
      <c r="BA151" s="252"/>
      <c r="BB151" s="252"/>
      <c r="BC151" s="252"/>
      <c r="BD151" s="252"/>
      <c r="BE151" s="252"/>
      <c r="BF151" s="252"/>
      <c r="BG151" s="252"/>
      <c r="BH151" s="252"/>
      <c r="BI151" s="252"/>
      <c r="BJ151" s="252"/>
    </row>
    <row r="152" spans="1:62" ht="24.95" customHeight="1">
      <c r="A152" s="276" t="s">
        <v>321</v>
      </c>
      <c r="B152" s="450" t="s">
        <v>322</v>
      </c>
      <c r="C152" s="451"/>
      <c r="D152" s="452"/>
      <c r="E152" s="299"/>
      <c r="F152" s="300"/>
      <c r="G152" s="301"/>
      <c r="H152" s="112"/>
      <c r="I152" s="115">
        <f>SUM(I153:I169)</f>
        <v>29240.539999999997</v>
      </c>
      <c r="J152" s="307">
        <f t="shared" si="17"/>
        <v>1.2500000000000001E-2</v>
      </c>
      <c r="K152" s="251"/>
      <c r="L152" s="252"/>
      <c r="M152" s="251"/>
      <c r="N152" s="252"/>
      <c r="O152" s="252"/>
      <c r="P152" s="252"/>
      <c r="Q152" s="252"/>
      <c r="R152" s="252"/>
      <c r="S152" s="252"/>
      <c r="T152" s="252"/>
      <c r="U152" s="252"/>
      <c r="V152" s="252"/>
      <c r="W152" s="252"/>
      <c r="X152" s="252"/>
      <c r="Y152" s="252"/>
      <c r="Z152" s="252"/>
      <c r="AA152" s="252"/>
      <c r="AB152" s="252"/>
      <c r="AC152" s="252"/>
      <c r="AD152" s="252"/>
      <c r="AE152" s="252"/>
      <c r="AF152" s="252"/>
      <c r="AG152" s="252"/>
      <c r="AH152" s="252"/>
      <c r="AI152" s="252"/>
      <c r="AJ152" s="252"/>
      <c r="AK152" s="252"/>
      <c r="AL152" s="252"/>
      <c r="AM152" s="252"/>
      <c r="AN152" s="252"/>
      <c r="AO152" s="252"/>
      <c r="AP152" s="252"/>
      <c r="AQ152" s="252"/>
      <c r="AR152" s="252"/>
      <c r="AS152" s="252"/>
      <c r="AT152" s="252"/>
      <c r="AU152" s="252"/>
      <c r="AV152" s="252"/>
      <c r="AW152" s="252"/>
      <c r="AX152" s="252"/>
      <c r="AY152" s="252"/>
      <c r="AZ152" s="252"/>
      <c r="BA152" s="252"/>
      <c r="BB152" s="252"/>
      <c r="BC152" s="252"/>
      <c r="BD152" s="252"/>
      <c r="BE152" s="252"/>
      <c r="BF152" s="252"/>
      <c r="BG152" s="252"/>
      <c r="BH152" s="252"/>
      <c r="BI152" s="252"/>
      <c r="BJ152" s="288"/>
    </row>
    <row r="153" spans="1:62" ht="50.25" customHeight="1">
      <c r="A153" s="310" t="s">
        <v>323</v>
      </c>
      <c r="B153" s="267">
        <v>95470</v>
      </c>
      <c r="C153" s="267" t="s">
        <v>21</v>
      </c>
      <c r="D153" s="268" t="s">
        <v>324</v>
      </c>
      <c r="E153" s="269" t="s">
        <v>17</v>
      </c>
      <c r="F153" s="270">
        <v>6</v>
      </c>
      <c r="G153" s="271">
        <v>363.75</v>
      </c>
      <c r="H153" s="271">
        <f>ROUND(G153*(1+$G$2),2)</f>
        <v>454.21</v>
      </c>
      <c r="I153" s="272">
        <f>ROUND(H153*F153,2)</f>
        <v>2725.26</v>
      </c>
      <c r="J153" s="273">
        <f t="shared" si="17"/>
        <v>1.1999999999999999E-3</v>
      </c>
      <c r="K153" s="252"/>
      <c r="L153" s="252"/>
      <c r="M153" s="251"/>
      <c r="N153" s="252"/>
      <c r="O153" s="252"/>
      <c r="P153" s="252"/>
      <c r="Q153" s="252"/>
      <c r="R153" s="252"/>
      <c r="S153" s="252"/>
      <c r="T153" s="252"/>
      <c r="U153" s="252"/>
      <c r="V153" s="252"/>
      <c r="W153" s="252"/>
      <c r="X153" s="252"/>
      <c r="Y153" s="252"/>
      <c r="Z153" s="252"/>
      <c r="AA153" s="252"/>
      <c r="AB153" s="252"/>
      <c r="AC153" s="252"/>
      <c r="AD153" s="252"/>
      <c r="AE153" s="252"/>
      <c r="AF153" s="252"/>
      <c r="AG153" s="252"/>
      <c r="AH153" s="252"/>
      <c r="AI153" s="252"/>
      <c r="AJ153" s="252"/>
      <c r="AK153" s="252"/>
      <c r="AL153" s="252"/>
      <c r="AM153" s="252"/>
      <c r="AN153" s="252"/>
      <c r="AO153" s="252"/>
      <c r="AP153" s="252"/>
      <c r="AQ153" s="252"/>
      <c r="AR153" s="252"/>
      <c r="AS153" s="252"/>
      <c r="AT153" s="252"/>
      <c r="AU153" s="252"/>
      <c r="AV153" s="252"/>
      <c r="AW153" s="252"/>
      <c r="AX153" s="252"/>
      <c r="AY153" s="252"/>
      <c r="AZ153" s="252"/>
      <c r="BA153" s="252"/>
      <c r="BB153" s="252"/>
      <c r="BC153" s="252"/>
      <c r="BD153" s="252"/>
      <c r="BE153" s="252"/>
      <c r="BF153" s="252"/>
      <c r="BG153" s="252"/>
      <c r="BH153" s="252"/>
      <c r="BI153" s="252"/>
      <c r="BJ153" s="252"/>
    </row>
    <row r="154" spans="1:62" ht="48.75" customHeight="1">
      <c r="A154" s="310" t="s">
        <v>325</v>
      </c>
      <c r="B154" s="267">
        <v>95472</v>
      </c>
      <c r="C154" s="267" t="s">
        <v>21</v>
      </c>
      <c r="D154" s="268" t="s">
        <v>326</v>
      </c>
      <c r="E154" s="269" t="s">
        <v>17</v>
      </c>
      <c r="F154" s="270">
        <v>4</v>
      </c>
      <c r="G154" s="271">
        <v>898.21</v>
      </c>
      <c r="H154" s="271">
        <f t="shared" ref="H154:H169" si="20">ROUND(G154*(1+$G$2),2)</f>
        <v>1121.5899999999999</v>
      </c>
      <c r="I154" s="272">
        <f t="shared" ref="I154:I169" si="21">ROUND(H154*F154,2)</f>
        <v>4486.3599999999997</v>
      </c>
      <c r="J154" s="273">
        <f t="shared" si="17"/>
        <v>1.9E-3</v>
      </c>
      <c r="K154" s="252"/>
      <c r="L154" s="252"/>
      <c r="M154" s="251"/>
      <c r="N154" s="252"/>
      <c r="O154" s="252"/>
      <c r="P154" s="252"/>
      <c r="Q154" s="252"/>
      <c r="R154" s="252"/>
      <c r="S154" s="252"/>
      <c r="T154" s="252"/>
      <c r="U154" s="252"/>
      <c r="V154" s="252"/>
      <c r="W154" s="252"/>
      <c r="X154" s="252"/>
      <c r="Y154" s="252"/>
      <c r="Z154" s="252"/>
      <c r="AA154" s="252"/>
      <c r="AB154" s="252"/>
      <c r="AC154" s="252"/>
      <c r="AD154" s="252"/>
      <c r="AE154" s="252"/>
      <c r="AF154" s="252"/>
      <c r="AG154" s="252"/>
      <c r="AH154" s="252"/>
      <c r="AI154" s="252"/>
      <c r="AJ154" s="252"/>
      <c r="AK154" s="252"/>
      <c r="AL154" s="252"/>
      <c r="AM154" s="252"/>
      <c r="AN154" s="252"/>
      <c r="AO154" s="252"/>
      <c r="AP154" s="252"/>
      <c r="AQ154" s="252"/>
      <c r="AR154" s="252"/>
      <c r="AS154" s="252"/>
      <c r="AT154" s="252"/>
      <c r="AU154" s="252"/>
      <c r="AV154" s="252"/>
      <c r="AW154" s="252"/>
      <c r="AX154" s="252"/>
      <c r="AY154" s="252"/>
      <c r="AZ154" s="252"/>
      <c r="BA154" s="252"/>
      <c r="BB154" s="252"/>
      <c r="BC154" s="252"/>
      <c r="BD154" s="252"/>
      <c r="BE154" s="252"/>
      <c r="BF154" s="252"/>
      <c r="BG154" s="252"/>
      <c r="BH154" s="252"/>
      <c r="BI154" s="252"/>
      <c r="BJ154" s="252"/>
    </row>
    <row r="155" spans="1:62" ht="33" customHeight="1">
      <c r="A155" s="310" t="s">
        <v>327</v>
      </c>
      <c r="B155" s="267">
        <v>99635</v>
      </c>
      <c r="C155" s="267" t="s">
        <v>21</v>
      </c>
      <c r="D155" s="268" t="s">
        <v>328</v>
      </c>
      <c r="E155" s="269" t="s">
        <v>17</v>
      </c>
      <c r="F155" s="270">
        <v>10</v>
      </c>
      <c r="G155" s="271">
        <v>416.31</v>
      </c>
      <c r="H155" s="271">
        <f t="shared" si="20"/>
        <v>519.85</v>
      </c>
      <c r="I155" s="272">
        <f t="shared" si="21"/>
        <v>5198.5</v>
      </c>
      <c r="J155" s="273">
        <f t="shared" si="17"/>
        <v>2.2000000000000001E-3</v>
      </c>
      <c r="K155" s="252"/>
      <c r="L155" s="252"/>
      <c r="M155" s="251"/>
      <c r="N155" s="252"/>
      <c r="O155" s="252"/>
      <c r="P155" s="252"/>
      <c r="Q155" s="252"/>
      <c r="R155" s="252"/>
      <c r="S155" s="252"/>
      <c r="T155" s="252"/>
      <c r="U155" s="252"/>
      <c r="V155" s="252"/>
      <c r="W155" s="252"/>
      <c r="X155" s="252"/>
      <c r="Y155" s="252"/>
      <c r="Z155" s="252"/>
      <c r="AA155" s="252"/>
      <c r="AB155" s="252"/>
      <c r="AC155" s="252"/>
      <c r="AD155" s="252"/>
      <c r="AE155" s="252"/>
      <c r="AF155" s="252"/>
      <c r="AG155" s="252"/>
      <c r="AH155" s="252"/>
      <c r="AI155" s="252"/>
      <c r="AJ155" s="252"/>
      <c r="AK155" s="252"/>
      <c r="AL155" s="252"/>
      <c r="AM155" s="252"/>
      <c r="AN155" s="252"/>
      <c r="AO155" s="252"/>
      <c r="AP155" s="252"/>
      <c r="AQ155" s="252"/>
      <c r="AR155" s="252"/>
      <c r="AS155" s="252"/>
      <c r="AT155" s="252"/>
      <c r="AU155" s="252"/>
      <c r="AV155" s="252"/>
      <c r="AW155" s="252"/>
      <c r="AX155" s="252"/>
      <c r="AY155" s="252"/>
      <c r="AZ155" s="252"/>
      <c r="BA155" s="252"/>
      <c r="BB155" s="252"/>
      <c r="BC155" s="252"/>
      <c r="BD155" s="252"/>
      <c r="BE155" s="252"/>
      <c r="BF155" s="252"/>
      <c r="BG155" s="252"/>
      <c r="BH155" s="252"/>
      <c r="BI155" s="252"/>
      <c r="BJ155" s="252"/>
    </row>
    <row r="156" spans="1:62" ht="45.75" customHeight="1">
      <c r="A156" s="310" t="s">
        <v>329</v>
      </c>
      <c r="B156" s="267">
        <v>86937</v>
      </c>
      <c r="C156" s="267" t="s">
        <v>21</v>
      </c>
      <c r="D156" s="268" t="s">
        <v>330</v>
      </c>
      <c r="E156" s="269" t="s">
        <v>17</v>
      </c>
      <c r="F156" s="270">
        <v>6</v>
      </c>
      <c r="G156" s="271">
        <v>253.44</v>
      </c>
      <c r="H156" s="271">
        <f t="shared" si="20"/>
        <v>316.47000000000003</v>
      </c>
      <c r="I156" s="272">
        <f t="shared" si="21"/>
        <v>1898.82</v>
      </c>
      <c r="J156" s="273">
        <f t="shared" si="17"/>
        <v>8.0000000000000004E-4</v>
      </c>
      <c r="K156" s="252"/>
      <c r="L156" s="252"/>
      <c r="M156" s="251"/>
      <c r="N156" s="252"/>
      <c r="O156" s="252"/>
      <c r="P156" s="252"/>
      <c r="Q156" s="252"/>
      <c r="R156" s="252"/>
      <c r="S156" s="252"/>
      <c r="T156" s="252"/>
      <c r="U156" s="252"/>
      <c r="V156" s="252"/>
      <c r="W156" s="252"/>
      <c r="X156" s="252"/>
      <c r="Y156" s="252"/>
      <c r="Z156" s="252"/>
      <c r="AA156" s="252"/>
      <c r="AB156" s="252"/>
      <c r="AC156" s="252"/>
      <c r="AD156" s="252"/>
      <c r="AE156" s="252"/>
      <c r="AF156" s="252"/>
      <c r="AG156" s="252"/>
      <c r="AH156" s="252"/>
      <c r="AI156" s="252"/>
      <c r="AJ156" s="252"/>
      <c r="AK156" s="252"/>
      <c r="AL156" s="252"/>
      <c r="AM156" s="252"/>
      <c r="AN156" s="252"/>
      <c r="AO156" s="252"/>
      <c r="AP156" s="252"/>
      <c r="AQ156" s="252"/>
      <c r="AR156" s="252"/>
      <c r="AS156" s="252"/>
      <c r="AT156" s="252"/>
      <c r="AU156" s="252"/>
      <c r="AV156" s="252"/>
      <c r="AW156" s="252"/>
      <c r="AX156" s="252"/>
      <c r="AY156" s="252"/>
      <c r="AZ156" s="252"/>
      <c r="BA156" s="252"/>
      <c r="BB156" s="252"/>
      <c r="BC156" s="252"/>
      <c r="BD156" s="252"/>
      <c r="BE156" s="252"/>
      <c r="BF156" s="252"/>
      <c r="BG156" s="252"/>
      <c r="BH156" s="252"/>
      <c r="BI156" s="252"/>
      <c r="BJ156" s="252"/>
    </row>
    <row r="157" spans="1:62" ht="30.75" customHeight="1">
      <c r="A157" s="310" t="s">
        <v>331</v>
      </c>
      <c r="B157" s="267">
        <v>86915</v>
      </c>
      <c r="C157" s="267" t="s">
        <v>21</v>
      </c>
      <c r="D157" s="268" t="s">
        <v>306</v>
      </c>
      <c r="E157" s="269" t="s">
        <v>332</v>
      </c>
      <c r="F157" s="270">
        <v>8</v>
      </c>
      <c r="G157" s="271">
        <v>145.62</v>
      </c>
      <c r="H157" s="271">
        <f t="shared" si="20"/>
        <v>181.84</v>
      </c>
      <c r="I157" s="272">
        <f t="shared" si="21"/>
        <v>1454.72</v>
      </c>
      <c r="J157" s="273">
        <f t="shared" si="17"/>
        <v>5.9999999999999995E-4</v>
      </c>
      <c r="K157" s="252"/>
      <c r="L157" s="252"/>
      <c r="M157" s="251"/>
      <c r="N157" s="252"/>
      <c r="O157" s="252"/>
      <c r="P157" s="252"/>
      <c r="Q157" s="252"/>
      <c r="R157" s="252"/>
      <c r="S157" s="252"/>
      <c r="T157" s="252"/>
      <c r="U157" s="252"/>
      <c r="V157" s="252"/>
      <c r="W157" s="252"/>
      <c r="X157" s="252"/>
      <c r="Y157" s="252"/>
      <c r="Z157" s="252"/>
      <c r="AA157" s="252"/>
      <c r="AB157" s="252"/>
      <c r="AC157" s="252"/>
      <c r="AD157" s="252"/>
      <c r="AE157" s="252"/>
      <c r="AF157" s="252"/>
      <c r="AG157" s="252"/>
      <c r="AH157" s="252"/>
      <c r="AI157" s="252"/>
      <c r="AJ157" s="252"/>
      <c r="AK157" s="252"/>
      <c r="AL157" s="252"/>
      <c r="AM157" s="252"/>
      <c r="AN157" s="252"/>
      <c r="AO157" s="252"/>
      <c r="AP157" s="252"/>
      <c r="AQ157" s="252"/>
      <c r="AR157" s="252"/>
      <c r="AS157" s="252"/>
      <c r="AT157" s="252"/>
      <c r="AU157" s="252"/>
      <c r="AV157" s="252"/>
      <c r="AW157" s="252"/>
      <c r="AX157" s="252"/>
      <c r="AY157" s="252"/>
      <c r="AZ157" s="252"/>
      <c r="BA157" s="252"/>
      <c r="BB157" s="252"/>
      <c r="BC157" s="252"/>
      <c r="BD157" s="252"/>
      <c r="BE157" s="252"/>
      <c r="BF157" s="252"/>
      <c r="BG157" s="252"/>
      <c r="BH157" s="252"/>
      <c r="BI157" s="252"/>
      <c r="BJ157" s="252"/>
    </row>
    <row r="158" spans="1:62" ht="28.5" customHeight="1">
      <c r="A158" s="310" t="s">
        <v>333</v>
      </c>
      <c r="B158" s="267">
        <v>102148</v>
      </c>
      <c r="C158" s="267" t="s">
        <v>21</v>
      </c>
      <c r="D158" s="268" t="s">
        <v>334</v>
      </c>
      <c r="E158" s="269" t="s">
        <v>32</v>
      </c>
      <c r="F158" s="270">
        <v>8.65</v>
      </c>
      <c r="G158" s="271">
        <v>311.86</v>
      </c>
      <c r="H158" s="271">
        <f t="shared" si="20"/>
        <v>389.42</v>
      </c>
      <c r="I158" s="272">
        <f t="shared" si="21"/>
        <v>3368.48</v>
      </c>
      <c r="J158" s="273">
        <f t="shared" si="17"/>
        <v>1.4E-3</v>
      </c>
      <c r="K158" s="252"/>
      <c r="L158" s="252"/>
      <c r="M158" s="251"/>
      <c r="N158" s="252"/>
      <c r="O158" s="252"/>
      <c r="P158" s="252"/>
      <c r="Q158" s="252"/>
      <c r="R158" s="252"/>
      <c r="S158" s="252"/>
      <c r="T158" s="252"/>
      <c r="U158" s="252"/>
      <c r="V158" s="252"/>
      <c r="W158" s="252"/>
      <c r="X158" s="252"/>
      <c r="Y158" s="252"/>
      <c r="Z158" s="252"/>
      <c r="AA158" s="252"/>
      <c r="AB158" s="252"/>
      <c r="AC158" s="252"/>
      <c r="AD158" s="252"/>
      <c r="AE158" s="252"/>
      <c r="AF158" s="252"/>
      <c r="AG158" s="252"/>
      <c r="AH158" s="252"/>
      <c r="AI158" s="252"/>
      <c r="AJ158" s="252"/>
      <c r="AK158" s="252"/>
      <c r="AL158" s="252"/>
      <c r="AM158" s="252"/>
      <c r="AN158" s="252"/>
      <c r="AO158" s="252"/>
      <c r="AP158" s="252"/>
      <c r="AQ158" s="252"/>
      <c r="AR158" s="252"/>
      <c r="AS158" s="252"/>
      <c r="AT158" s="252"/>
      <c r="AU158" s="252"/>
      <c r="AV158" s="252"/>
      <c r="AW158" s="252"/>
      <c r="AX158" s="252"/>
      <c r="AY158" s="252"/>
      <c r="AZ158" s="252"/>
      <c r="BA158" s="252"/>
      <c r="BB158" s="252"/>
      <c r="BC158" s="252"/>
      <c r="BD158" s="252"/>
      <c r="BE158" s="252"/>
      <c r="BF158" s="252"/>
      <c r="BG158" s="252"/>
      <c r="BH158" s="252"/>
      <c r="BI158" s="252"/>
      <c r="BJ158" s="252"/>
    </row>
    <row r="159" spans="1:62" ht="24.95" customHeight="1">
      <c r="A159" s="310" t="s">
        <v>335</v>
      </c>
      <c r="B159" s="267">
        <v>100849</v>
      </c>
      <c r="C159" s="267" t="s">
        <v>21</v>
      </c>
      <c r="D159" s="268" t="s">
        <v>336</v>
      </c>
      <c r="E159" s="269" t="s">
        <v>17</v>
      </c>
      <c r="F159" s="270">
        <v>10</v>
      </c>
      <c r="G159" s="271">
        <v>49.12</v>
      </c>
      <c r="H159" s="271">
        <f t="shared" si="20"/>
        <v>61.34</v>
      </c>
      <c r="I159" s="272">
        <f t="shared" si="21"/>
        <v>613.4</v>
      </c>
      <c r="J159" s="273">
        <f t="shared" si="17"/>
        <v>2.9999999999999997E-4</v>
      </c>
      <c r="K159" s="252"/>
      <c r="L159" s="252"/>
      <c r="M159" s="251"/>
      <c r="N159" s="252"/>
      <c r="O159" s="252"/>
      <c r="P159" s="252"/>
      <c r="Q159" s="252"/>
      <c r="R159" s="252"/>
      <c r="S159" s="252"/>
      <c r="T159" s="252"/>
      <c r="U159" s="252"/>
      <c r="V159" s="252"/>
      <c r="W159" s="252"/>
      <c r="X159" s="252"/>
      <c r="Y159" s="252"/>
      <c r="Z159" s="252"/>
      <c r="AA159" s="252"/>
      <c r="AB159" s="252"/>
      <c r="AC159" s="252"/>
      <c r="AD159" s="252"/>
      <c r="AE159" s="252"/>
      <c r="AF159" s="252"/>
      <c r="AG159" s="252"/>
      <c r="AH159" s="252"/>
      <c r="AI159" s="252"/>
      <c r="AJ159" s="252"/>
      <c r="AK159" s="252"/>
      <c r="AL159" s="252"/>
      <c r="AM159" s="252"/>
      <c r="AN159" s="252"/>
      <c r="AO159" s="252"/>
      <c r="AP159" s="252"/>
      <c r="AQ159" s="252"/>
      <c r="AR159" s="252"/>
      <c r="AS159" s="252"/>
      <c r="AT159" s="252"/>
      <c r="AU159" s="252"/>
      <c r="AV159" s="252"/>
      <c r="AW159" s="252"/>
      <c r="AX159" s="252"/>
      <c r="AY159" s="252"/>
      <c r="AZ159" s="252"/>
      <c r="BA159" s="252"/>
      <c r="BB159" s="252"/>
      <c r="BC159" s="252"/>
      <c r="BD159" s="252"/>
      <c r="BE159" s="252"/>
      <c r="BF159" s="252"/>
      <c r="BG159" s="252"/>
      <c r="BH159" s="252"/>
      <c r="BI159" s="252"/>
      <c r="BJ159" s="252"/>
    </row>
    <row r="160" spans="1:62" ht="34.5" customHeight="1">
      <c r="A160" s="310" t="s">
        <v>337</v>
      </c>
      <c r="B160" s="267" t="s">
        <v>195</v>
      </c>
      <c r="C160" s="267" t="s">
        <v>65</v>
      </c>
      <c r="D160" s="268" t="s">
        <v>196</v>
      </c>
      <c r="E160" s="269" t="s">
        <v>32</v>
      </c>
      <c r="F160" s="270">
        <f>ROUND((2.14*2+3)*0.5,2)</f>
        <v>3.64</v>
      </c>
      <c r="G160" s="271">
        <v>396.22</v>
      </c>
      <c r="H160" s="271">
        <f t="shared" si="20"/>
        <v>494.76</v>
      </c>
      <c r="I160" s="272">
        <f t="shared" si="21"/>
        <v>1800.93</v>
      </c>
      <c r="J160" s="273">
        <f t="shared" si="17"/>
        <v>8.0000000000000004E-4</v>
      </c>
      <c r="K160" s="252"/>
      <c r="L160" s="252"/>
      <c r="M160" s="251"/>
      <c r="N160" s="252"/>
      <c r="O160" s="252"/>
      <c r="P160" s="252"/>
      <c r="Q160" s="252"/>
      <c r="R160" s="252"/>
      <c r="S160" s="252"/>
      <c r="T160" s="252"/>
      <c r="U160" s="252"/>
      <c r="V160" s="252"/>
      <c r="W160" s="252"/>
      <c r="X160" s="252"/>
      <c r="Y160" s="252"/>
      <c r="Z160" s="252"/>
      <c r="AA160" s="252"/>
      <c r="AB160" s="252"/>
      <c r="AC160" s="252"/>
      <c r="AD160" s="252"/>
      <c r="AE160" s="252"/>
      <c r="AF160" s="252"/>
      <c r="AG160" s="252"/>
      <c r="AH160" s="252"/>
      <c r="AI160" s="252"/>
      <c r="AJ160" s="252"/>
      <c r="AK160" s="252"/>
      <c r="AL160" s="252"/>
      <c r="AM160" s="252"/>
      <c r="AN160" s="252"/>
      <c r="AO160" s="252"/>
      <c r="AP160" s="252"/>
      <c r="AQ160" s="252"/>
      <c r="AR160" s="252"/>
      <c r="AS160" s="252"/>
      <c r="AT160" s="252"/>
      <c r="AU160" s="252"/>
      <c r="AV160" s="252"/>
      <c r="AW160" s="252"/>
      <c r="AX160" s="252"/>
      <c r="AY160" s="252"/>
      <c r="AZ160" s="252"/>
      <c r="BA160" s="252"/>
      <c r="BB160" s="252"/>
      <c r="BC160" s="252"/>
      <c r="BD160" s="252"/>
      <c r="BE160" s="252"/>
      <c r="BF160" s="252"/>
      <c r="BG160" s="252"/>
      <c r="BH160" s="252"/>
      <c r="BI160" s="252"/>
      <c r="BJ160" s="252"/>
    </row>
    <row r="161" spans="1:62" ht="45.75" customHeight="1">
      <c r="A161" s="310" t="s">
        <v>338</v>
      </c>
      <c r="B161" s="267" t="s">
        <v>198</v>
      </c>
      <c r="C161" s="267" t="s">
        <v>65</v>
      </c>
      <c r="D161" s="268" t="s">
        <v>199</v>
      </c>
      <c r="E161" s="269" t="s">
        <v>39</v>
      </c>
      <c r="F161" s="270">
        <v>9.5</v>
      </c>
      <c r="G161" s="271">
        <v>223.54</v>
      </c>
      <c r="H161" s="271">
        <f t="shared" si="20"/>
        <v>279.13</v>
      </c>
      <c r="I161" s="272">
        <f t="shared" si="21"/>
        <v>2651.74</v>
      </c>
      <c r="J161" s="273">
        <f t="shared" si="17"/>
        <v>1.1000000000000001E-3</v>
      </c>
      <c r="K161" s="252"/>
      <c r="L161" s="252"/>
      <c r="M161" s="251"/>
      <c r="N161" s="252"/>
      <c r="O161" s="252"/>
      <c r="P161" s="252"/>
      <c r="Q161" s="252"/>
      <c r="R161" s="252"/>
      <c r="S161" s="252"/>
      <c r="T161" s="252"/>
      <c r="U161" s="252"/>
      <c r="V161" s="252"/>
      <c r="W161" s="252"/>
      <c r="X161" s="252"/>
      <c r="Y161" s="252"/>
      <c r="Z161" s="252"/>
      <c r="AA161" s="252"/>
      <c r="AB161" s="252"/>
      <c r="AC161" s="252"/>
      <c r="AD161" s="252"/>
      <c r="AE161" s="252"/>
      <c r="AF161" s="252"/>
      <c r="AG161" s="252"/>
      <c r="AH161" s="252"/>
      <c r="AI161" s="252"/>
      <c r="AJ161" s="252"/>
      <c r="AK161" s="252"/>
      <c r="AL161" s="252"/>
      <c r="AM161" s="252"/>
      <c r="AN161" s="252"/>
      <c r="AO161" s="252"/>
      <c r="AP161" s="252"/>
      <c r="AQ161" s="252"/>
      <c r="AR161" s="252"/>
      <c r="AS161" s="252"/>
      <c r="AT161" s="252"/>
      <c r="AU161" s="252"/>
      <c r="AV161" s="252"/>
      <c r="AW161" s="252"/>
      <c r="AX161" s="252"/>
      <c r="AY161" s="252"/>
      <c r="AZ161" s="252"/>
      <c r="BA161" s="252"/>
      <c r="BB161" s="252"/>
      <c r="BC161" s="252"/>
      <c r="BD161" s="252"/>
      <c r="BE161" s="252"/>
      <c r="BF161" s="252"/>
      <c r="BG161" s="252"/>
      <c r="BH161" s="252"/>
      <c r="BI161" s="252"/>
      <c r="BJ161" s="252"/>
    </row>
    <row r="162" spans="1:62" ht="45.75" customHeight="1">
      <c r="A162" s="310" t="s">
        <v>339</v>
      </c>
      <c r="B162" s="267" t="s">
        <v>201</v>
      </c>
      <c r="C162" s="267" t="s">
        <v>65</v>
      </c>
      <c r="D162" s="268" t="s">
        <v>202</v>
      </c>
      <c r="E162" s="269" t="s">
        <v>39</v>
      </c>
      <c r="F162" s="270">
        <v>13.5</v>
      </c>
      <c r="G162" s="271">
        <v>52.74</v>
      </c>
      <c r="H162" s="271">
        <f t="shared" si="20"/>
        <v>65.86</v>
      </c>
      <c r="I162" s="272">
        <f t="shared" si="21"/>
        <v>889.11</v>
      </c>
      <c r="J162" s="273">
        <f t="shared" si="17"/>
        <v>4.0000000000000002E-4</v>
      </c>
      <c r="K162" s="252"/>
      <c r="L162" s="252"/>
      <c r="M162" s="251"/>
      <c r="N162" s="252"/>
      <c r="O162" s="252"/>
      <c r="P162" s="252"/>
      <c r="Q162" s="252"/>
      <c r="R162" s="252"/>
      <c r="S162" s="252"/>
      <c r="T162" s="252"/>
      <c r="U162" s="252"/>
      <c r="V162" s="252"/>
      <c r="W162" s="252"/>
      <c r="X162" s="252"/>
      <c r="Y162" s="252"/>
      <c r="Z162" s="252"/>
      <c r="AA162" s="252"/>
      <c r="AB162" s="252"/>
      <c r="AC162" s="252"/>
      <c r="AD162" s="252"/>
      <c r="AE162" s="252"/>
      <c r="AF162" s="252"/>
      <c r="AG162" s="252"/>
      <c r="AH162" s="252"/>
      <c r="AI162" s="252"/>
      <c r="AJ162" s="252"/>
      <c r="AK162" s="252"/>
      <c r="AL162" s="252"/>
      <c r="AM162" s="252"/>
      <c r="AN162" s="252"/>
      <c r="AO162" s="252"/>
      <c r="AP162" s="252"/>
      <c r="AQ162" s="252"/>
      <c r="AR162" s="252"/>
      <c r="AS162" s="252"/>
      <c r="AT162" s="252"/>
      <c r="AU162" s="252"/>
      <c r="AV162" s="252"/>
      <c r="AW162" s="252"/>
      <c r="AX162" s="252"/>
      <c r="AY162" s="252"/>
      <c r="AZ162" s="252"/>
      <c r="BA162" s="252"/>
      <c r="BB162" s="252"/>
      <c r="BC162" s="252"/>
      <c r="BD162" s="252"/>
      <c r="BE162" s="252"/>
      <c r="BF162" s="252"/>
      <c r="BG162" s="252"/>
      <c r="BH162" s="252"/>
      <c r="BI162" s="252"/>
      <c r="BJ162" s="252"/>
    </row>
    <row r="163" spans="1:62" ht="24.95" customHeight="1">
      <c r="A163" s="310" t="s">
        <v>340</v>
      </c>
      <c r="B163" s="267" t="s">
        <v>341</v>
      </c>
      <c r="C163" s="267" t="s">
        <v>65</v>
      </c>
      <c r="D163" s="268" t="s">
        <v>342</v>
      </c>
      <c r="E163" s="269" t="s">
        <v>17</v>
      </c>
      <c r="F163" s="270">
        <v>4</v>
      </c>
      <c r="G163" s="271">
        <v>180.91</v>
      </c>
      <c r="H163" s="271">
        <f t="shared" si="20"/>
        <v>225.9</v>
      </c>
      <c r="I163" s="272">
        <f t="shared" si="21"/>
        <v>903.6</v>
      </c>
      <c r="J163" s="273">
        <f t="shared" si="17"/>
        <v>4.0000000000000002E-4</v>
      </c>
      <c r="K163" s="252"/>
      <c r="L163" s="252"/>
      <c r="M163" s="251"/>
      <c r="N163" s="252"/>
      <c r="O163" s="252"/>
      <c r="P163" s="252"/>
      <c r="Q163" s="252"/>
      <c r="R163" s="252"/>
      <c r="S163" s="252"/>
      <c r="T163" s="252"/>
      <c r="U163" s="252"/>
      <c r="V163" s="252"/>
      <c r="W163" s="252"/>
      <c r="X163" s="252"/>
      <c r="Y163" s="252"/>
      <c r="Z163" s="252"/>
      <c r="AA163" s="252"/>
      <c r="AB163" s="252"/>
      <c r="AC163" s="252"/>
      <c r="AD163" s="252"/>
      <c r="AE163" s="252"/>
      <c r="AF163" s="252"/>
      <c r="AG163" s="252"/>
      <c r="AH163" s="252"/>
      <c r="AI163" s="252"/>
      <c r="AJ163" s="252"/>
      <c r="AK163" s="252"/>
      <c r="AL163" s="252"/>
      <c r="AM163" s="252"/>
      <c r="AN163" s="252"/>
      <c r="AO163" s="252"/>
      <c r="AP163" s="252"/>
      <c r="AQ163" s="252"/>
      <c r="AR163" s="252"/>
      <c r="AS163" s="252"/>
      <c r="AT163" s="252"/>
      <c r="AU163" s="252"/>
      <c r="AV163" s="252"/>
      <c r="AW163" s="252"/>
      <c r="AX163" s="252"/>
      <c r="AY163" s="252"/>
      <c r="AZ163" s="252"/>
      <c r="BA163" s="252"/>
      <c r="BB163" s="252"/>
      <c r="BC163" s="252"/>
      <c r="BD163" s="252"/>
      <c r="BE163" s="252"/>
      <c r="BF163" s="252"/>
      <c r="BG163" s="252"/>
      <c r="BH163" s="252"/>
      <c r="BI163" s="252"/>
      <c r="BJ163" s="252"/>
    </row>
    <row r="164" spans="1:62" ht="24.95" customHeight="1">
      <c r="A164" s="310" t="s">
        <v>343</v>
      </c>
      <c r="B164" s="267" t="s">
        <v>344</v>
      </c>
      <c r="C164" s="267" t="s">
        <v>65</v>
      </c>
      <c r="D164" s="268" t="s">
        <v>345</v>
      </c>
      <c r="E164" s="269" t="s">
        <v>17</v>
      </c>
      <c r="F164" s="270">
        <v>4</v>
      </c>
      <c r="G164" s="271">
        <v>132.07</v>
      </c>
      <c r="H164" s="271">
        <f t="shared" si="20"/>
        <v>164.92</v>
      </c>
      <c r="I164" s="272">
        <f t="shared" si="21"/>
        <v>659.68</v>
      </c>
      <c r="J164" s="273">
        <f t="shared" si="17"/>
        <v>2.9999999999999997E-4</v>
      </c>
      <c r="K164" s="252"/>
      <c r="L164" s="252"/>
      <c r="M164" s="251"/>
      <c r="N164" s="252"/>
      <c r="O164" s="252"/>
      <c r="P164" s="252"/>
      <c r="Q164" s="252"/>
      <c r="R164" s="252"/>
      <c r="S164" s="252"/>
      <c r="T164" s="252"/>
      <c r="U164" s="252"/>
      <c r="V164" s="252"/>
      <c r="W164" s="252"/>
      <c r="X164" s="252"/>
      <c r="Y164" s="252"/>
      <c r="Z164" s="252"/>
      <c r="AA164" s="252"/>
      <c r="AB164" s="252"/>
      <c r="AC164" s="252"/>
      <c r="AD164" s="252"/>
      <c r="AE164" s="252"/>
      <c r="AF164" s="252"/>
      <c r="AG164" s="252"/>
      <c r="AH164" s="252"/>
      <c r="AI164" s="252"/>
      <c r="AJ164" s="252"/>
      <c r="AK164" s="252"/>
      <c r="AL164" s="252"/>
      <c r="AM164" s="252"/>
      <c r="AN164" s="252"/>
      <c r="AO164" s="252"/>
      <c r="AP164" s="252"/>
      <c r="AQ164" s="252"/>
      <c r="AR164" s="252"/>
      <c r="AS164" s="252"/>
      <c r="AT164" s="252"/>
      <c r="AU164" s="252"/>
      <c r="AV164" s="252"/>
      <c r="AW164" s="252"/>
      <c r="AX164" s="252"/>
      <c r="AY164" s="252"/>
      <c r="AZ164" s="252"/>
      <c r="BA164" s="252"/>
      <c r="BB164" s="252"/>
      <c r="BC164" s="252"/>
      <c r="BD164" s="252"/>
      <c r="BE164" s="252"/>
      <c r="BF164" s="252"/>
      <c r="BG164" s="252"/>
      <c r="BH164" s="252"/>
      <c r="BI164" s="252"/>
      <c r="BJ164" s="252"/>
    </row>
    <row r="165" spans="1:62" ht="30.75" customHeight="1">
      <c r="A165" s="310" t="s">
        <v>346</v>
      </c>
      <c r="B165" s="267" t="s">
        <v>347</v>
      </c>
      <c r="C165" s="267" t="s">
        <v>65</v>
      </c>
      <c r="D165" s="268" t="s">
        <v>348</v>
      </c>
      <c r="E165" s="269" t="s">
        <v>17</v>
      </c>
      <c r="F165" s="270">
        <v>4</v>
      </c>
      <c r="G165" s="271">
        <v>65.31</v>
      </c>
      <c r="H165" s="271">
        <f t="shared" si="20"/>
        <v>81.55</v>
      </c>
      <c r="I165" s="272">
        <f t="shared" si="21"/>
        <v>326.2</v>
      </c>
      <c r="J165" s="273">
        <f t="shared" si="17"/>
        <v>1E-4</v>
      </c>
      <c r="K165" s="252"/>
      <c r="L165" s="252"/>
      <c r="M165" s="251"/>
      <c r="N165" s="252"/>
      <c r="O165" s="252"/>
      <c r="P165" s="252"/>
      <c r="Q165" s="252"/>
      <c r="R165" s="252"/>
      <c r="S165" s="252"/>
      <c r="T165" s="252"/>
      <c r="U165" s="252"/>
      <c r="V165" s="252"/>
      <c r="W165" s="252"/>
      <c r="X165" s="252"/>
      <c r="Y165" s="252"/>
      <c r="Z165" s="252"/>
      <c r="AA165" s="252"/>
      <c r="AB165" s="252"/>
      <c r="AC165" s="252"/>
      <c r="AD165" s="252"/>
      <c r="AE165" s="252"/>
      <c r="AF165" s="252"/>
      <c r="AG165" s="252"/>
      <c r="AH165" s="252"/>
      <c r="AI165" s="252"/>
      <c r="AJ165" s="252"/>
      <c r="AK165" s="252"/>
      <c r="AL165" s="252"/>
      <c r="AM165" s="252"/>
      <c r="AN165" s="252"/>
      <c r="AO165" s="252"/>
      <c r="AP165" s="252"/>
      <c r="AQ165" s="252"/>
      <c r="AR165" s="252"/>
      <c r="AS165" s="252"/>
      <c r="AT165" s="252"/>
      <c r="AU165" s="252"/>
      <c r="AV165" s="252"/>
      <c r="AW165" s="252"/>
      <c r="AX165" s="252"/>
      <c r="AY165" s="252"/>
      <c r="AZ165" s="252"/>
      <c r="BA165" s="252"/>
      <c r="BB165" s="252"/>
      <c r="BC165" s="252"/>
      <c r="BD165" s="252"/>
      <c r="BE165" s="252"/>
      <c r="BF165" s="252"/>
      <c r="BG165" s="252"/>
      <c r="BH165" s="252"/>
      <c r="BI165" s="252"/>
      <c r="BJ165" s="252"/>
    </row>
    <row r="166" spans="1:62" ht="24.95" customHeight="1">
      <c r="A166" s="310" t="s">
        <v>349</v>
      </c>
      <c r="B166" s="267" t="s">
        <v>350</v>
      </c>
      <c r="C166" s="267" t="s">
        <v>65</v>
      </c>
      <c r="D166" s="268" t="s">
        <v>351</v>
      </c>
      <c r="E166" s="269" t="s">
        <v>17</v>
      </c>
      <c r="F166" s="270">
        <v>4</v>
      </c>
      <c r="G166" s="271">
        <v>72.34</v>
      </c>
      <c r="H166" s="271">
        <f t="shared" si="20"/>
        <v>90.33</v>
      </c>
      <c r="I166" s="272">
        <f t="shared" si="21"/>
        <v>361.32</v>
      </c>
      <c r="J166" s="273">
        <f t="shared" si="17"/>
        <v>2.0000000000000001E-4</v>
      </c>
      <c r="K166" s="252"/>
      <c r="L166" s="252"/>
      <c r="M166" s="251"/>
      <c r="N166" s="252"/>
      <c r="O166" s="252"/>
      <c r="P166" s="252"/>
      <c r="Q166" s="252"/>
      <c r="R166" s="252"/>
      <c r="S166" s="252"/>
      <c r="T166" s="252"/>
      <c r="U166" s="252"/>
      <c r="V166" s="252"/>
      <c r="W166" s="252"/>
      <c r="X166" s="252"/>
      <c r="Y166" s="252"/>
      <c r="Z166" s="252"/>
      <c r="AA166" s="252"/>
      <c r="AB166" s="252"/>
      <c r="AC166" s="252"/>
      <c r="AD166" s="252"/>
      <c r="AE166" s="252"/>
      <c r="AF166" s="252"/>
      <c r="AG166" s="252"/>
      <c r="AH166" s="252"/>
      <c r="AI166" s="252"/>
      <c r="AJ166" s="252"/>
      <c r="AK166" s="252"/>
      <c r="AL166" s="252"/>
      <c r="AM166" s="252"/>
      <c r="AN166" s="252"/>
      <c r="AO166" s="252"/>
      <c r="AP166" s="252"/>
      <c r="AQ166" s="252"/>
      <c r="AR166" s="252"/>
      <c r="AS166" s="252"/>
      <c r="AT166" s="252"/>
      <c r="AU166" s="252"/>
      <c r="AV166" s="252"/>
      <c r="AW166" s="252"/>
      <c r="AX166" s="252"/>
      <c r="AY166" s="252"/>
      <c r="AZ166" s="252"/>
      <c r="BA166" s="252"/>
      <c r="BB166" s="252"/>
      <c r="BC166" s="252"/>
      <c r="BD166" s="252"/>
      <c r="BE166" s="252"/>
      <c r="BF166" s="252"/>
      <c r="BG166" s="252"/>
      <c r="BH166" s="252"/>
      <c r="BI166" s="252"/>
      <c r="BJ166" s="252"/>
    </row>
    <row r="167" spans="1:62" ht="24.95" customHeight="1">
      <c r="A167" s="310" t="s">
        <v>352</v>
      </c>
      <c r="B167" s="267" t="s">
        <v>350</v>
      </c>
      <c r="C167" s="267" t="s">
        <v>65</v>
      </c>
      <c r="D167" s="268" t="s">
        <v>353</v>
      </c>
      <c r="E167" s="269" t="s">
        <v>17</v>
      </c>
      <c r="F167" s="270">
        <v>4</v>
      </c>
      <c r="G167" s="271">
        <v>72.34</v>
      </c>
      <c r="H167" s="271">
        <f t="shared" si="20"/>
        <v>90.33</v>
      </c>
      <c r="I167" s="272">
        <f t="shared" si="21"/>
        <v>361.32</v>
      </c>
      <c r="J167" s="273">
        <f t="shared" si="17"/>
        <v>2.0000000000000001E-4</v>
      </c>
      <c r="K167" s="252"/>
      <c r="L167" s="252"/>
      <c r="M167" s="251"/>
      <c r="N167" s="252"/>
      <c r="O167" s="252"/>
      <c r="P167" s="252"/>
      <c r="Q167" s="252"/>
      <c r="R167" s="252"/>
      <c r="S167" s="252"/>
      <c r="T167" s="252"/>
      <c r="U167" s="252"/>
      <c r="V167" s="252"/>
      <c r="W167" s="252"/>
      <c r="X167" s="252"/>
      <c r="Y167" s="252"/>
      <c r="Z167" s="252"/>
      <c r="AA167" s="252"/>
      <c r="AB167" s="252"/>
      <c r="AC167" s="252"/>
      <c r="AD167" s="252"/>
      <c r="AE167" s="252"/>
      <c r="AF167" s="252"/>
      <c r="AG167" s="252"/>
      <c r="AH167" s="252"/>
      <c r="AI167" s="252"/>
      <c r="AJ167" s="252"/>
      <c r="AK167" s="252"/>
      <c r="AL167" s="252"/>
      <c r="AM167" s="252"/>
      <c r="AN167" s="252"/>
      <c r="AO167" s="252"/>
      <c r="AP167" s="252"/>
      <c r="AQ167" s="252"/>
      <c r="AR167" s="252"/>
      <c r="AS167" s="252"/>
      <c r="AT167" s="252"/>
      <c r="AU167" s="252"/>
      <c r="AV167" s="252"/>
      <c r="AW167" s="252"/>
      <c r="AX167" s="252"/>
      <c r="AY167" s="252"/>
      <c r="AZ167" s="252"/>
      <c r="BA167" s="252"/>
      <c r="BB167" s="252"/>
      <c r="BC167" s="252"/>
      <c r="BD167" s="252"/>
      <c r="BE167" s="252"/>
      <c r="BF167" s="252"/>
      <c r="BG167" s="252"/>
      <c r="BH167" s="252"/>
      <c r="BI167" s="252"/>
      <c r="BJ167" s="252"/>
    </row>
    <row r="168" spans="1:62" ht="41.25" customHeight="1">
      <c r="A168" s="310" t="s">
        <v>354</v>
      </c>
      <c r="B168" s="267" t="s">
        <v>355</v>
      </c>
      <c r="C168" s="267" t="s">
        <v>65</v>
      </c>
      <c r="D168" s="268" t="s">
        <v>356</v>
      </c>
      <c r="E168" s="269" t="s">
        <v>17</v>
      </c>
      <c r="F168" s="270">
        <v>4</v>
      </c>
      <c r="G168" s="271">
        <v>158.09</v>
      </c>
      <c r="H168" s="271">
        <f t="shared" si="20"/>
        <v>197.41</v>
      </c>
      <c r="I168" s="272">
        <f t="shared" si="21"/>
        <v>789.64</v>
      </c>
      <c r="J168" s="273">
        <f t="shared" si="17"/>
        <v>2.9999999999999997E-4</v>
      </c>
      <c r="K168" s="252"/>
      <c r="L168" s="252"/>
      <c r="M168" s="251"/>
      <c r="N168" s="252"/>
      <c r="O168" s="252"/>
      <c r="P168" s="252"/>
      <c r="Q168" s="252"/>
      <c r="R168" s="252"/>
      <c r="S168" s="252"/>
      <c r="T168" s="252"/>
      <c r="U168" s="252"/>
      <c r="V168" s="252"/>
      <c r="W168" s="252"/>
      <c r="X168" s="252"/>
      <c r="Y168" s="252"/>
      <c r="Z168" s="252"/>
      <c r="AA168" s="252"/>
      <c r="AB168" s="252"/>
      <c r="AC168" s="252"/>
      <c r="AD168" s="252"/>
      <c r="AE168" s="252"/>
      <c r="AF168" s="252"/>
      <c r="AG168" s="252"/>
      <c r="AH168" s="252"/>
      <c r="AI168" s="252"/>
      <c r="AJ168" s="252"/>
      <c r="AK168" s="252"/>
      <c r="AL168" s="252"/>
      <c r="AM168" s="252"/>
      <c r="AN168" s="252"/>
      <c r="AO168" s="252"/>
      <c r="AP168" s="252"/>
      <c r="AQ168" s="252"/>
      <c r="AR168" s="252"/>
      <c r="AS168" s="252"/>
      <c r="AT168" s="252"/>
      <c r="AU168" s="252"/>
      <c r="AV168" s="252"/>
      <c r="AW168" s="252"/>
      <c r="AX168" s="252"/>
      <c r="AY168" s="252"/>
      <c r="AZ168" s="252"/>
      <c r="BA168" s="252"/>
      <c r="BB168" s="252"/>
      <c r="BC168" s="252"/>
      <c r="BD168" s="252"/>
      <c r="BE168" s="252"/>
      <c r="BF168" s="252"/>
      <c r="BG168" s="252"/>
      <c r="BH168" s="252"/>
      <c r="BI168" s="252"/>
      <c r="BJ168" s="252"/>
    </row>
    <row r="169" spans="1:62" ht="43.5" customHeight="1">
      <c r="A169" s="310" t="s">
        <v>357</v>
      </c>
      <c r="B169" s="267" t="s">
        <v>358</v>
      </c>
      <c r="C169" s="267" t="s">
        <v>65</v>
      </c>
      <c r="D169" s="268" t="s">
        <v>359</v>
      </c>
      <c r="E169" s="269" t="s">
        <v>32</v>
      </c>
      <c r="F169" s="270">
        <v>5.78</v>
      </c>
      <c r="G169" s="271">
        <v>104.12</v>
      </c>
      <c r="H169" s="271">
        <f t="shared" si="20"/>
        <v>130.01</v>
      </c>
      <c r="I169" s="272">
        <f t="shared" si="21"/>
        <v>751.46</v>
      </c>
      <c r="J169" s="273">
        <f t="shared" si="17"/>
        <v>2.9999999999999997E-4</v>
      </c>
      <c r="K169" s="252"/>
      <c r="L169" s="252"/>
      <c r="M169" s="251"/>
      <c r="N169" s="252"/>
      <c r="O169" s="252"/>
      <c r="P169" s="252"/>
      <c r="Q169" s="252"/>
      <c r="R169" s="252"/>
      <c r="S169" s="252"/>
      <c r="T169" s="252"/>
      <c r="U169" s="252"/>
      <c r="V169" s="252"/>
      <c r="W169" s="252"/>
      <c r="X169" s="252"/>
      <c r="Y169" s="252"/>
      <c r="Z169" s="252"/>
      <c r="AA169" s="252"/>
      <c r="AB169" s="252"/>
      <c r="AC169" s="252"/>
      <c r="AD169" s="252"/>
      <c r="AE169" s="252"/>
      <c r="AF169" s="252"/>
      <c r="AG169" s="252"/>
      <c r="AH169" s="252"/>
      <c r="AI169" s="252"/>
      <c r="AJ169" s="252"/>
      <c r="AK169" s="252"/>
      <c r="AL169" s="252"/>
      <c r="AM169" s="252"/>
      <c r="AN169" s="252"/>
      <c r="AO169" s="252"/>
      <c r="AP169" s="252"/>
      <c r="AQ169" s="252"/>
      <c r="AR169" s="252"/>
      <c r="AS169" s="252"/>
      <c r="AT169" s="252"/>
      <c r="AU169" s="252"/>
      <c r="AV169" s="252"/>
      <c r="AW169" s="252"/>
      <c r="AX169" s="252"/>
      <c r="AY169" s="252"/>
      <c r="AZ169" s="252"/>
      <c r="BA169" s="252"/>
      <c r="BB169" s="252"/>
      <c r="BC169" s="252"/>
      <c r="BD169" s="252"/>
      <c r="BE169" s="252"/>
      <c r="BF169" s="252"/>
      <c r="BG169" s="252"/>
      <c r="BH169" s="252"/>
      <c r="BI169" s="252"/>
      <c r="BJ169" s="252"/>
    </row>
    <row r="170" spans="1:62" ht="24.95" customHeight="1">
      <c r="A170" s="453" t="s">
        <v>360</v>
      </c>
      <c r="B170" s="454"/>
      <c r="C170" s="454"/>
      <c r="D170" s="454"/>
      <c r="E170" s="454"/>
      <c r="F170" s="454"/>
      <c r="G170" s="454"/>
      <c r="H170" s="455"/>
      <c r="I170" s="286">
        <f>I152+I142</f>
        <v>56414.739999999991</v>
      </c>
      <c r="J170" s="275">
        <f t="shared" si="17"/>
        <v>2.4E-2</v>
      </c>
      <c r="K170" s="251"/>
      <c r="L170" s="252"/>
      <c r="M170" s="251"/>
      <c r="N170" s="252"/>
      <c r="O170" s="252"/>
      <c r="P170" s="252"/>
      <c r="Q170" s="252"/>
      <c r="R170" s="252"/>
      <c r="S170" s="252"/>
      <c r="T170" s="252"/>
      <c r="U170" s="252"/>
      <c r="V170" s="252"/>
      <c r="W170" s="252"/>
      <c r="X170" s="252"/>
      <c r="Y170" s="252"/>
      <c r="Z170" s="252"/>
      <c r="AA170" s="252"/>
      <c r="AB170" s="252"/>
      <c r="AC170" s="252"/>
      <c r="AD170" s="252"/>
      <c r="AE170" s="252"/>
      <c r="AF170" s="252"/>
      <c r="AG170" s="252"/>
      <c r="AH170" s="252"/>
      <c r="AI170" s="252"/>
      <c r="AJ170" s="252"/>
      <c r="AK170" s="252"/>
      <c r="AL170" s="252"/>
      <c r="AM170" s="252"/>
      <c r="AN170" s="252"/>
      <c r="AO170" s="252"/>
      <c r="AP170" s="252"/>
      <c r="AQ170" s="252"/>
      <c r="AR170" s="252"/>
      <c r="AS170" s="252"/>
      <c r="AT170" s="252"/>
      <c r="AU170" s="252"/>
      <c r="AV170" s="252"/>
      <c r="AW170" s="252"/>
      <c r="AX170" s="252"/>
      <c r="AY170" s="252"/>
      <c r="AZ170" s="252"/>
      <c r="BA170" s="252"/>
      <c r="BB170" s="252"/>
      <c r="BC170" s="252"/>
      <c r="BD170" s="252"/>
      <c r="BE170" s="252"/>
      <c r="BF170" s="252"/>
      <c r="BG170" s="252"/>
      <c r="BH170" s="252"/>
      <c r="BI170" s="252"/>
      <c r="BJ170" s="288"/>
    </row>
    <row r="171" spans="1:62" ht="24.95" customHeight="1">
      <c r="A171" s="447"/>
      <c r="B171" s="448"/>
      <c r="C171" s="448"/>
      <c r="D171" s="448"/>
      <c r="E171" s="448"/>
      <c r="F171" s="448"/>
      <c r="G171" s="448"/>
      <c r="H171" s="448"/>
      <c r="I171" s="448"/>
      <c r="J171" s="449"/>
      <c r="K171" s="252"/>
      <c r="L171" s="252"/>
      <c r="M171" s="251"/>
      <c r="N171" s="252"/>
      <c r="O171" s="252"/>
      <c r="P171" s="252"/>
      <c r="Q171" s="252"/>
      <c r="R171" s="252"/>
      <c r="S171" s="252"/>
      <c r="T171" s="252"/>
      <c r="U171" s="252"/>
      <c r="V171" s="252"/>
      <c r="W171" s="252"/>
      <c r="X171" s="252"/>
      <c r="Y171" s="252"/>
      <c r="Z171" s="252"/>
      <c r="AA171" s="252"/>
      <c r="AB171" s="252"/>
      <c r="AC171" s="252"/>
      <c r="AD171" s="252"/>
      <c r="AE171" s="252"/>
      <c r="AF171" s="252"/>
      <c r="AG171" s="252"/>
      <c r="AH171" s="252"/>
      <c r="AI171" s="252"/>
      <c r="AJ171" s="252"/>
      <c r="AK171" s="252"/>
      <c r="AL171" s="252"/>
      <c r="AM171" s="252"/>
      <c r="AN171" s="252"/>
      <c r="AO171" s="252"/>
      <c r="AP171" s="252"/>
      <c r="AQ171" s="252"/>
      <c r="AR171" s="252"/>
      <c r="AS171" s="252"/>
      <c r="AT171" s="252"/>
      <c r="AU171" s="252"/>
      <c r="AV171" s="252"/>
      <c r="AW171" s="252"/>
      <c r="AX171" s="252"/>
      <c r="AY171" s="252"/>
      <c r="AZ171" s="252"/>
      <c r="BA171" s="252"/>
      <c r="BB171" s="252"/>
      <c r="BC171" s="252"/>
      <c r="BD171" s="252"/>
      <c r="BE171" s="252"/>
      <c r="BF171" s="252"/>
      <c r="BG171" s="252"/>
      <c r="BH171" s="252"/>
      <c r="BI171" s="252"/>
      <c r="BJ171" s="288"/>
    </row>
    <row r="172" spans="1:62" ht="24.95" customHeight="1">
      <c r="A172" s="276">
        <v>11</v>
      </c>
      <c r="B172" s="458" t="s">
        <v>361</v>
      </c>
      <c r="C172" s="458"/>
      <c r="D172" s="459"/>
      <c r="E172" s="299"/>
      <c r="F172" s="300"/>
      <c r="G172" s="301"/>
      <c r="H172" s="112"/>
      <c r="I172" s="115"/>
      <c r="J172" s="281"/>
      <c r="K172" s="252"/>
      <c r="L172" s="252"/>
      <c r="M172" s="251"/>
      <c r="N172" s="252"/>
      <c r="O172" s="252"/>
      <c r="P172" s="252"/>
      <c r="Q172" s="252"/>
      <c r="R172" s="252"/>
      <c r="S172" s="252"/>
      <c r="T172" s="252"/>
      <c r="U172" s="252"/>
      <c r="V172" s="252"/>
      <c r="W172" s="252"/>
      <c r="X172" s="252"/>
      <c r="Y172" s="252"/>
      <c r="Z172" s="252"/>
      <c r="AA172" s="252"/>
      <c r="AB172" s="252"/>
      <c r="AC172" s="252"/>
      <c r="AD172" s="252"/>
      <c r="AE172" s="252"/>
      <c r="AF172" s="252"/>
      <c r="AG172" s="252"/>
      <c r="AH172" s="252"/>
      <c r="AI172" s="252"/>
      <c r="AJ172" s="252"/>
      <c r="AK172" s="252"/>
      <c r="AL172" s="252"/>
      <c r="AM172" s="252"/>
      <c r="AN172" s="252"/>
      <c r="AO172" s="252"/>
      <c r="AP172" s="252"/>
      <c r="AQ172" s="252"/>
      <c r="AR172" s="252"/>
      <c r="AS172" s="252"/>
      <c r="AT172" s="252"/>
      <c r="AU172" s="252"/>
      <c r="AV172" s="252"/>
      <c r="AW172" s="252"/>
      <c r="AX172" s="252"/>
      <c r="AY172" s="252"/>
      <c r="AZ172" s="252"/>
      <c r="BA172" s="252"/>
      <c r="BB172" s="252"/>
      <c r="BC172" s="252"/>
      <c r="BD172" s="252"/>
      <c r="BE172" s="252"/>
      <c r="BF172" s="252"/>
      <c r="BG172" s="252"/>
      <c r="BH172" s="252"/>
      <c r="BI172" s="252"/>
      <c r="BJ172" s="288"/>
    </row>
    <row r="173" spans="1:62" ht="24.95" customHeight="1">
      <c r="A173" s="276" t="s">
        <v>362</v>
      </c>
      <c r="B173" s="458" t="s">
        <v>363</v>
      </c>
      <c r="C173" s="458"/>
      <c r="D173" s="459"/>
      <c r="E173" s="299"/>
      <c r="F173" s="300"/>
      <c r="G173" s="301"/>
      <c r="H173" s="112"/>
      <c r="I173" s="115"/>
      <c r="J173" s="281"/>
      <c r="K173" s="252"/>
      <c r="L173" s="252"/>
      <c r="M173" s="251"/>
      <c r="N173" s="252"/>
      <c r="O173" s="252"/>
      <c r="P173" s="252"/>
      <c r="Q173" s="252"/>
      <c r="R173" s="252"/>
      <c r="S173" s="252"/>
      <c r="T173" s="252"/>
      <c r="U173" s="252"/>
      <c r="V173" s="252"/>
      <c r="W173" s="252"/>
      <c r="X173" s="252"/>
      <c r="Y173" s="252"/>
      <c r="Z173" s="252"/>
      <c r="AA173" s="252"/>
      <c r="AB173" s="252"/>
      <c r="AC173" s="252"/>
      <c r="AD173" s="252"/>
      <c r="AE173" s="252"/>
      <c r="AF173" s="252"/>
      <c r="AG173" s="252"/>
      <c r="AH173" s="252"/>
      <c r="AI173" s="252"/>
      <c r="AJ173" s="252"/>
      <c r="AK173" s="252"/>
      <c r="AL173" s="252"/>
      <c r="AM173" s="252"/>
      <c r="AN173" s="252"/>
      <c r="AO173" s="252"/>
      <c r="AP173" s="252"/>
      <c r="AQ173" s="252"/>
      <c r="AR173" s="252"/>
      <c r="AS173" s="252"/>
      <c r="AT173" s="252"/>
      <c r="AU173" s="252"/>
      <c r="AV173" s="252"/>
      <c r="AW173" s="252"/>
      <c r="AX173" s="252"/>
      <c r="AY173" s="252"/>
      <c r="AZ173" s="252"/>
      <c r="BA173" s="252"/>
      <c r="BB173" s="252"/>
      <c r="BC173" s="252"/>
      <c r="BD173" s="252"/>
      <c r="BE173" s="252"/>
      <c r="BF173" s="252"/>
      <c r="BG173" s="252"/>
      <c r="BH173" s="252"/>
      <c r="BI173" s="252"/>
      <c r="BJ173" s="288"/>
    </row>
    <row r="174" spans="1:62" ht="24.95" customHeight="1">
      <c r="A174" s="276" t="s">
        <v>364</v>
      </c>
      <c r="B174" s="458" t="s">
        <v>365</v>
      </c>
      <c r="C174" s="458"/>
      <c r="D174" s="459"/>
      <c r="E174" s="299"/>
      <c r="F174" s="300"/>
      <c r="G174" s="301"/>
      <c r="H174" s="112"/>
      <c r="I174" s="115">
        <f>SUM(I175:I187)</f>
        <v>212527.94</v>
      </c>
      <c r="J174" s="307">
        <f t="shared" ref="J174:J205" si="22">ROUND(I174/$I$279,4)</f>
        <v>9.06E-2</v>
      </c>
      <c r="K174" s="251"/>
      <c r="L174" s="252"/>
      <c r="M174" s="251"/>
      <c r="N174" s="252"/>
      <c r="O174" s="252"/>
      <c r="P174" s="252"/>
      <c r="Q174" s="252"/>
      <c r="R174" s="252"/>
      <c r="S174" s="252"/>
      <c r="T174" s="252"/>
      <c r="U174" s="252"/>
      <c r="V174" s="252"/>
      <c r="W174" s="252"/>
      <c r="X174" s="252"/>
      <c r="Y174" s="252"/>
      <c r="Z174" s="252"/>
      <c r="AA174" s="252"/>
      <c r="AB174" s="252"/>
      <c r="AC174" s="252"/>
      <c r="AD174" s="252"/>
      <c r="AE174" s="252"/>
      <c r="AF174" s="252"/>
      <c r="AG174" s="252"/>
      <c r="AH174" s="252"/>
      <c r="AI174" s="252"/>
      <c r="AJ174" s="252"/>
      <c r="AK174" s="252"/>
      <c r="AL174" s="252"/>
      <c r="AM174" s="252"/>
      <c r="AN174" s="252"/>
      <c r="AO174" s="252"/>
      <c r="AP174" s="252"/>
      <c r="AQ174" s="252"/>
      <c r="AR174" s="252"/>
      <c r="AS174" s="252"/>
      <c r="AT174" s="252"/>
      <c r="AU174" s="252"/>
      <c r="AV174" s="252"/>
      <c r="AW174" s="252"/>
      <c r="AX174" s="252"/>
      <c r="AY174" s="252"/>
      <c r="AZ174" s="252"/>
      <c r="BA174" s="252"/>
      <c r="BB174" s="252"/>
      <c r="BC174" s="252"/>
      <c r="BD174" s="252"/>
      <c r="BE174" s="252"/>
      <c r="BF174" s="252"/>
      <c r="BG174" s="252"/>
      <c r="BH174" s="252"/>
      <c r="BI174" s="252"/>
      <c r="BJ174" s="288"/>
    </row>
    <row r="175" spans="1:62" ht="56.25" customHeight="1">
      <c r="A175" s="310" t="s">
        <v>366</v>
      </c>
      <c r="B175" s="267" t="s">
        <v>367</v>
      </c>
      <c r="C175" s="267" t="s">
        <v>65</v>
      </c>
      <c r="D175" s="268" t="s">
        <v>368</v>
      </c>
      <c r="E175" s="269" t="s">
        <v>6</v>
      </c>
      <c r="F175" s="270">
        <v>2</v>
      </c>
      <c r="G175" s="271">
        <v>2040.97</v>
      </c>
      <c r="H175" s="271">
        <f>ROUND(G175*(1+$G$2),2)</f>
        <v>2548.56</v>
      </c>
      <c r="I175" s="272">
        <f>ROUND(H175*F175,2)</f>
        <v>5097.12</v>
      </c>
      <c r="J175" s="273">
        <f t="shared" si="22"/>
        <v>2.2000000000000001E-3</v>
      </c>
      <c r="K175" s="252"/>
      <c r="L175" s="252"/>
      <c r="M175" s="251"/>
      <c r="N175" s="252"/>
      <c r="O175" s="252"/>
      <c r="P175" s="252"/>
      <c r="Q175" s="252"/>
      <c r="R175" s="252"/>
      <c r="S175" s="252"/>
      <c r="T175" s="252"/>
      <c r="U175" s="252"/>
      <c r="V175" s="252"/>
      <c r="W175" s="252"/>
      <c r="X175" s="252"/>
      <c r="Y175" s="252"/>
      <c r="Z175" s="252"/>
      <c r="AA175" s="252"/>
      <c r="AB175" s="252"/>
      <c r="AC175" s="252"/>
      <c r="AD175" s="252"/>
      <c r="AE175" s="252"/>
      <c r="AF175" s="252"/>
      <c r="AG175" s="252"/>
      <c r="AH175" s="252"/>
      <c r="AI175" s="252"/>
      <c r="AJ175" s="252"/>
      <c r="AK175" s="252"/>
      <c r="AL175" s="252"/>
      <c r="AM175" s="252"/>
      <c r="AN175" s="252"/>
      <c r="AO175" s="252"/>
      <c r="AP175" s="252"/>
      <c r="AQ175" s="252"/>
      <c r="AR175" s="252"/>
      <c r="AS175" s="252"/>
      <c r="AT175" s="252"/>
      <c r="AU175" s="252"/>
      <c r="AV175" s="252"/>
      <c r="AW175" s="252"/>
      <c r="AX175" s="252"/>
      <c r="AY175" s="252"/>
      <c r="AZ175" s="252"/>
      <c r="BA175" s="252"/>
      <c r="BB175" s="252"/>
      <c r="BC175" s="252"/>
      <c r="BD175" s="252"/>
      <c r="BE175" s="252"/>
      <c r="BF175" s="252"/>
      <c r="BG175" s="252"/>
      <c r="BH175" s="252"/>
      <c r="BI175" s="252"/>
      <c r="BJ175" s="252"/>
    </row>
    <row r="176" spans="1:62" ht="33" customHeight="1">
      <c r="A176" s="310" t="s">
        <v>369</v>
      </c>
      <c r="B176" s="267" t="s">
        <v>370</v>
      </c>
      <c r="C176" s="267" t="s">
        <v>65</v>
      </c>
      <c r="D176" s="268" t="s">
        <v>371</v>
      </c>
      <c r="E176" s="269" t="s">
        <v>39</v>
      </c>
      <c r="F176" s="270">
        <v>60</v>
      </c>
      <c r="G176" s="271">
        <v>104.67</v>
      </c>
      <c r="H176" s="271">
        <f t="shared" ref="H176:H187" si="23">ROUND(G176*(1+$G$2),2)</f>
        <v>130.69999999999999</v>
      </c>
      <c r="I176" s="272">
        <f t="shared" ref="I176:I187" si="24">ROUND(H176*F176,2)</f>
        <v>7842</v>
      </c>
      <c r="J176" s="273">
        <f t="shared" si="22"/>
        <v>3.3E-3</v>
      </c>
      <c r="K176" s="252"/>
      <c r="L176" s="252"/>
      <c r="M176" s="251"/>
      <c r="N176" s="252"/>
      <c r="O176" s="252"/>
      <c r="P176" s="252"/>
      <c r="Q176" s="252"/>
      <c r="R176" s="252"/>
      <c r="S176" s="252"/>
      <c r="T176" s="252"/>
      <c r="U176" s="252"/>
      <c r="V176" s="252"/>
      <c r="W176" s="252"/>
      <c r="X176" s="252"/>
      <c r="Y176" s="252"/>
      <c r="Z176" s="252"/>
      <c r="AA176" s="252"/>
      <c r="AB176" s="252"/>
      <c r="AC176" s="252"/>
      <c r="AD176" s="252"/>
      <c r="AE176" s="252"/>
      <c r="AF176" s="252"/>
      <c r="AG176" s="252"/>
      <c r="AH176" s="252"/>
      <c r="AI176" s="252"/>
      <c r="AJ176" s="252"/>
      <c r="AK176" s="252"/>
      <c r="AL176" s="252"/>
      <c r="AM176" s="252"/>
      <c r="AN176" s="252"/>
      <c r="AO176" s="252"/>
      <c r="AP176" s="252"/>
      <c r="AQ176" s="252"/>
      <c r="AR176" s="252"/>
      <c r="AS176" s="252"/>
      <c r="AT176" s="252"/>
      <c r="AU176" s="252"/>
      <c r="AV176" s="252"/>
      <c r="AW176" s="252"/>
      <c r="AX176" s="252"/>
      <c r="AY176" s="252"/>
      <c r="AZ176" s="252"/>
      <c r="BA176" s="252"/>
      <c r="BB176" s="252"/>
      <c r="BC176" s="252"/>
      <c r="BD176" s="252"/>
      <c r="BE176" s="252"/>
      <c r="BF176" s="252"/>
      <c r="BG176" s="252"/>
      <c r="BH176" s="252"/>
      <c r="BI176" s="252"/>
      <c r="BJ176" s="252"/>
    </row>
    <row r="177" spans="1:62" ht="33" customHeight="1">
      <c r="A177" s="310" t="s">
        <v>372</v>
      </c>
      <c r="B177" s="267" t="s">
        <v>373</v>
      </c>
      <c r="C177" s="267" t="s">
        <v>65</v>
      </c>
      <c r="D177" s="268" t="s">
        <v>374</v>
      </c>
      <c r="E177" s="269" t="s">
        <v>39</v>
      </c>
      <c r="F177" s="270">
        <v>62</v>
      </c>
      <c r="G177" s="271">
        <v>28.74</v>
      </c>
      <c r="H177" s="271">
        <f t="shared" si="23"/>
        <v>35.89</v>
      </c>
      <c r="I177" s="272">
        <f t="shared" si="24"/>
        <v>2225.1799999999998</v>
      </c>
      <c r="J177" s="273">
        <f t="shared" si="22"/>
        <v>8.9999999999999998E-4</v>
      </c>
      <c r="K177" s="252"/>
      <c r="L177" s="252"/>
      <c r="M177" s="251"/>
      <c r="N177" s="252"/>
      <c r="O177" s="252"/>
      <c r="P177" s="252"/>
      <c r="Q177" s="252"/>
      <c r="R177" s="252"/>
      <c r="S177" s="252"/>
      <c r="T177" s="252"/>
      <c r="U177" s="252"/>
      <c r="V177" s="252"/>
      <c r="W177" s="252"/>
      <c r="X177" s="252"/>
      <c r="Y177" s="252"/>
      <c r="Z177" s="252"/>
      <c r="AA177" s="252"/>
      <c r="AB177" s="252"/>
      <c r="AC177" s="252"/>
      <c r="AD177" s="252"/>
      <c r="AE177" s="252"/>
      <c r="AF177" s="252"/>
      <c r="AG177" s="252"/>
      <c r="AH177" s="252"/>
      <c r="AI177" s="252"/>
      <c r="AJ177" s="252"/>
      <c r="AK177" s="252"/>
      <c r="AL177" s="252"/>
      <c r="AM177" s="252"/>
      <c r="AN177" s="252"/>
      <c r="AO177" s="252"/>
      <c r="AP177" s="252"/>
      <c r="AQ177" s="252"/>
      <c r="AR177" s="252"/>
      <c r="AS177" s="252"/>
      <c r="AT177" s="252"/>
      <c r="AU177" s="252"/>
      <c r="AV177" s="252"/>
      <c r="AW177" s="252"/>
      <c r="AX177" s="252"/>
      <c r="AY177" s="252"/>
      <c r="AZ177" s="252"/>
      <c r="BA177" s="252"/>
      <c r="BB177" s="252"/>
      <c r="BC177" s="252"/>
      <c r="BD177" s="252"/>
      <c r="BE177" s="252"/>
      <c r="BF177" s="252"/>
      <c r="BG177" s="252"/>
      <c r="BH177" s="252"/>
      <c r="BI177" s="252"/>
      <c r="BJ177" s="252"/>
    </row>
    <row r="178" spans="1:62" ht="32.25" customHeight="1">
      <c r="A178" s="310" t="s">
        <v>375</v>
      </c>
      <c r="B178" s="267" t="s">
        <v>376</v>
      </c>
      <c r="C178" s="267" t="s">
        <v>65</v>
      </c>
      <c r="D178" s="268" t="s">
        <v>377</v>
      </c>
      <c r="E178" s="269" t="s">
        <v>39</v>
      </c>
      <c r="F178" s="270">
        <v>76</v>
      </c>
      <c r="G178" s="271">
        <v>75.77</v>
      </c>
      <c r="H178" s="271">
        <f t="shared" si="23"/>
        <v>94.61</v>
      </c>
      <c r="I178" s="272">
        <f t="shared" si="24"/>
        <v>7190.36</v>
      </c>
      <c r="J178" s="273">
        <f t="shared" si="22"/>
        <v>3.0999999999999999E-3</v>
      </c>
      <c r="K178" s="252"/>
      <c r="L178" s="252"/>
      <c r="M178" s="251"/>
      <c r="N178" s="252"/>
      <c r="O178" s="252"/>
      <c r="P178" s="252"/>
      <c r="Q178" s="252"/>
      <c r="R178" s="252"/>
      <c r="S178" s="252"/>
      <c r="T178" s="252"/>
      <c r="U178" s="252"/>
      <c r="V178" s="252"/>
      <c r="W178" s="252"/>
      <c r="X178" s="252"/>
      <c r="Y178" s="252"/>
      <c r="Z178" s="252"/>
      <c r="AA178" s="252"/>
      <c r="AB178" s="252"/>
      <c r="AC178" s="252"/>
      <c r="AD178" s="252"/>
      <c r="AE178" s="252"/>
      <c r="AF178" s="252"/>
      <c r="AG178" s="252"/>
      <c r="AH178" s="252"/>
      <c r="AI178" s="252"/>
      <c r="AJ178" s="252"/>
      <c r="AK178" s="252"/>
      <c r="AL178" s="252"/>
      <c r="AM178" s="252"/>
      <c r="AN178" s="252"/>
      <c r="AO178" s="252"/>
      <c r="AP178" s="252"/>
      <c r="AQ178" s="252"/>
      <c r="AR178" s="252"/>
      <c r="AS178" s="252"/>
      <c r="AT178" s="252"/>
      <c r="AU178" s="252"/>
      <c r="AV178" s="252"/>
      <c r="AW178" s="252"/>
      <c r="AX178" s="252"/>
      <c r="AY178" s="252"/>
      <c r="AZ178" s="252"/>
      <c r="BA178" s="252"/>
      <c r="BB178" s="252"/>
      <c r="BC178" s="252"/>
      <c r="BD178" s="252"/>
      <c r="BE178" s="252"/>
      <c r="BF178" s="252"/>
      <c r="BG178" s="252"/>
      <c r="BH178" s="252"/>
      <c r="BI178" s="252"/>
      <c r="BJ178" s="252"/>
    </row>
    <row r="179" spans="1:62" ht="38.25" customHeight="1">
      <c r="A179" s="310" t="s">
        <v>378</v>
      </c>
      <c r="B179" s="267" t="s">
        <v>379</v>
      </c>
      <c r="C179" s="267" t="s">
        <v>65</v>
      </c>
      <c r="D179" s="268" t="s">
        <v>380</v>
      </c>
      <c r="E179" s="269" t="s">
        <v>39</v>
      </c>
      <c r="F179" s="270">
        <v>15</v>
      </c>
      <c r="G179" s="271">
        <v>95.13</v>
      </c>
      <c r="H179" s="271">
        <f t="shared" si="23"/>
        <v>118.79</v>
      </c>
      <c r="I179" s="272">
        <f t="shared" si="24"/>
        <v>1781.85</v>
      </c>
      <c r="J179" s="273">
        <f t="shared" si="22"/>
        <v>8.0000000000000004E-4</v>
      </c>
      <c r="K179" s="252"/>
      <c r="L179" s="252"/>
      <c r="M179" s="251"/>
      <c r="N179" s="252"/>
      <c r="O179" s="252"/>
      <c r="P179" s="252"/>
      <c r="Q179" s="252"/>
      <c r="R179" s="252"/>
      <c r="S179" s="252"/>
      <c r="T179" s="252"/>
      <c r="U179" s="252"/>
      <c r="V179" s="252"/>
      <c r="W179" s="252"/>
      <c r="X179" s="252"/>
      <c r="Y179" s="252"/>
      <c r="Z179" s="252"/>
      <c r="AA179" s="252"/>
      <c r="AB179" s="252"/>
      <c r="AC179" s="252"/>
      <c r="AD179" s="252"/>
      <c r="AE179" s="252"/>
      <c r="AF179" s="252"/>
      <c r="AG179" s="252"/>
      <c r="AH179" s="252"/>
      <c r="AI179" s="252"/>
      <c r="AJ179" s="252"/>
      <c r="AK179" s="252"/>
      <c r="AL179" s="252"/>
      <c r="AM179" s="252"/>
      <c r="AN179" s="252"/>
      <c r="AO179" s="252"/>
      <c r="AP179" s="252"/>
      <c r="AQ179" s="252"/>
      <c r="AR179" s="252"/>
      <c r="AS179" s="252"/>
      <c r="AT179" s="252"/>
      <c r="AU179" s="252"/>
      <c r="AV179" s="252"/>
      <c r="AW179" s="252"/>
      <c r="AX179" s="252"/>
      <c r="AY179" s="252"/>
      <c r="AZ179" s="252"/>
      <c r="BA179" s="252"/>
      <c r="BB179" s="252"/>
      <c r="BC179" s="252"/>
      <c r="BD179" s="252"/>
      <c r="BE179" s="252"/>
      <c r="BF179" s="252"/>
      <c r="BG179" s="252"/>
      <c r="BH179" s="252"/>
      <c r="BI179" s="252"/>
      <c r="BJ179" s="252"/>
    </row>
    <row r="180" spans="1:62" ht="31.5" customHeight="1">
      <c r="A180" s="310" t="s">
        <v>381</v>
      </c>
      <c r="B180" s="267">
        <v>91931</v>
      </c>
      <c r="C180" s="267" t="s">
        <v>21</v>
      </c>
      <c r="D180" s="268" t="s">
        <v>382</v>
      </c>
      <c r="E180" s="269" t="s">
        <v>39</v>
      </c>
      <c r="F180" s="270">
        <v>235</v>
      </c>
      <c r="G180" s="271">
        <v>11.75</v>
      </c>
      <c r="H180" s="271">
        <f t="shared" si="23"/>
        <v>14.67</v>
      </c>
      <c r="I180" s="272">
        <f t="shared" si="24"/>
        <v>3447.45</v>
      </c>
      <c r="J180" s="273">
        <f t="shared" si="22"/>
        <v>1.5E-3</v>
      </c>
      <c r="K180" s="252"/>
      <c r="L180" s="252"/>
      <c r="M180" s="251"/>
      <c r="N180" s="252"/>
      <c r="O180" s="252"/>
      <c r="P180" s="252"/>
      <c r="Q180" s="252"/>
      <c r="R180" s="252"/>
      <c r="S180" s="252"/>
      <c r="T180" s="252"/>
      <c r="U180" s="252"/>
      <c r="V180" s="252"/>
      <c r="W180" s="252"/>
      <c r="X180" s="252"/>
      <c r="Y180" s="252"/>
      <c r="Z180" s="252"/>
      <c r="AA180" s="252"/>
      <c r="AB180" s="252"/>
      <c r="AC180" s="252"/>
      <c r="AD180" s="252"/>
      <c r="AE180" s="252"/>
      <c r="AF180" s="252"/>
      <c r="AG180" s="252"/>
      <c r="AH180" s="252"/>
      <c r="AI180" s="252"/>
      <c r="AJ180" s="252"/>
      <c r="AK180" s="252"/>
      <c r="AL180" s="252"/>
      <c r="AM180" s="252"/>
      <c r="AN180" s="252"/>
      <c r="AO180" s="252"/>
      <c r="AP180" s="252"/>
      <c r="AQ180" s="252"/>
      <c r="AR180" s="252"/>
      <c r="AS180" s="252"/>
      <c r="AT180" s="252"/>
      <c r="AU180" s="252"/>
      <c r="AV180" s="252"/>
      <c r="AW180" s="252"/>
      <c r="AX180" s="252"/>
      <c r="AY180" s="252"/>
      <c r="AZ180" s="252"/>
      <c r="BA180" s="252"/>
      <c r="BB180" s="252"/>
      <c r="BC180" s="252"/>
      <c r="BD180" s="252"/>
      <c r="BE180" s="252"/>
      <c r="BF180" s="252"/>
      <c r="BG180" s="252"/>
      <c r="BH180" s="252"/>
      <c r="BI180" s="252"/>
      <c r="BJ180" s="252"/>
    </row>
    <row r="181" spans="1:62" ht="39.75" customHeight="1">
      <c r="A181" s="310" t="s">
        <v>383</v>
      </c>
      <c r="B181" s="267">
        <v>91932</v>
      </c>
      <c r="C181" s="267" t="s">
        <v>21</v>
      </c>
      <c r="D181" s="268" t="s">
        <v>384</v>
      </c>
      <c r="E181" s="269" t="s">
        <v>39</v>
      </c>
      <c r="F181" s="270">
        <v>75</v>
      </c>
      <c r="G181" s="271">
        <v>19.46</v>
      </c>
      <c r="H181" s="271">
        <f t="shared" si="23"/>
        <v>24.3</v>
      </c>
      <c r="I181" s="272">
        <f t="shared" si="24"/>
        <v>1822.5</v>
      </c>
      <c r="J181" s="273">
        <f t="shared" si="22"/>
        <v>8.0000000000000004E-4</v>
      </c>
      <c r="K181" s="252"/>
      <c r="L181" s="252"/>
      <c r="M181" s="251"/>
      <c r="N181" s="252"/>
      <c r="O181" s="252"/>
      <c r="P181" s="252"/>
      <c r="Q181" s="252"/>
      <c r="R181" s="252"/>
      <c r="S181" s="252"/>
      <c r="T181" s="252"/>
      <c r="U181" s="252"/>
      <c r="V181" s="252"/>
      <c r="W181" s="252"/>
      <c r="X181" s="252"/>
      <c r="Y181" s="252"/>
      <c r="Z181" s="252"/>
      <c r="AA181" s="252"/>
      <c r="AB181" s="252"/>
      <c r="AC181" s="252"/>
      <c r="AD181" s="252"/>
      <c r="AE181" s="252"/>
      <c r="AF181" s="252"/>
      <c r="AG181" s="252"/>
      <c r="AH181" s="252"/>
      <c r="AI181" s="252"/>
      <c r="AJ181" s="252"/>
      <c r="AK181" s="252"/>
      <c r="AL181" s="252"/>
      <c r="AM181" s="252"/>
      <c r="AN181" s="252"/>
      <c r="AO181" s="252"/>
      <c r="AP181" s="252"/>
      <c r="AQ181" s="252"/>
      <c r="AR181" s="252"/>
      <c r="AS181" s="252"/>
      <c r="AT181" s="252"/>
      <c r="AU181" s="252"/>
      <c r="AV181" s="252"/>
      <c r="AW181" s="252"/>
      <c r="AX181" s="252"/>
      <c r="AY181" s="252"/>
      <c r="AZ181" s="252"/>
      <c r="BA181" s="252"/>
      <c r="BB181" s="252"/>
      <c r="BC181" s="252"/>
      <c r="BD181" s="252"/>
      <c r="BE181" s="252"/>
      <c r="BF181" s="252"/>
      <c r="BG181" s="252"/>
      <c r="BH181" s="252"/>
      <c r="BI181" s="252"/>
      <c r="BJ181" s="252"/>
    </row>
    <row r="182" spans="1:62" ht="32.25" customHeight="1">
      <c r="A182" s="310" t="s">
        <v>385</v>
      </c>
      <c r="B182" s="267">
        <v>92988</v>
      </c>
      <c r="C182" s="267" t="s">
        <v>21</v>
      </c>
      <c r="D182" s="268" t="s">
        <v>386</v>
      </c>
      <c r="E182" s="269" t="s">
        <v>39</v>
      </c>
      <c r="F182" s="270">
        <v>85</v>
      </c>
      <c r="G182" s="271">
        <v>64.19</v>
      </c>
      <c r="H182" s="271">
        <f t="shared" si="23"/>
        <v>80.150000000000006</v>
      </c>
      <c r="I182" s="272">
        <f t="shared" si="24"/>
        <v>6812.75</v>
      </c>
      <c r="J182" s="273">
        <f t="shared" si="22"/>
        <v>2.8999999999999998E-3</v>
      </c>
      <c r="K182" s="252"/>
      <c r="L182" s="252"/>
      <c r="M182" s="251"/>
      <c r="N182" s="252"/>
      <c r="O182" s="252"/>
      <c r="P182" s="252"/>
      <c r="Q182" s="252"/>
      <c r="R182" s="252"/>
      <c r="S182" s="252"/>
      <c r="T182" s="252"/>
      <c r="U182" s="252"/>
      <c r="V182" s="252"/>
      <c r="W182" s="252"/>
      <c r="X182" s="252"/>
      <c r="Y182" s="252"/>
      <c r="Z182" s="252"/>
      <c r="AA182" s="252"/>
      <c r="AB182" s="252"/>
      <c r="AC182" s="252"/>
      <c r="AD182" s="252"/>
      <c r="AE182" s="252"/>
      <c r="AF182" s="252"/>
      <c r="AG182" s="252"/>
      <c r="AH182" s="252"/>
      <c r="AI182" s="252"/>
      <c r="AJ182" s="252"/>
      <c r="AK182" s="252"/>
      <c r="AL182" s="252"/>
      <c r="AM182" s="252"/>
      <c r="AN182" s="252"/>
      <c r="AO182" s="252"/>
      <c r="AP182" s="252"/>
      <c r="AQ182" s="252"/>
      <c r="AR182" s="252"/>
      <c r="AS182" s="252"/>
      <c r="AT182" s="252"/>
      <c r="AU182" s="252"/>
      <c r="AV182" s="252"/>
      <c r="AW182" s="252"/>
      <c r="AX182" s="252"/>
      <c r="AY182" s="252"/>
      <c r="AZ182" s="252"/>
      <c r="BA182" s="252"/>
      <c r="BB182" s="252"/>
      <c r="BC182" s="252"/>
      <c r="BD182" s="252"/>
      <c r="BE182" s="252"/>
      <c r="BF182" s="252"/>
      <c r="BG182" s="252"/>
      <c r="BH182" s="252"/>
      <c r="BI182" s="252"/>
      <c r="BJ182" s="252"/>
    </row>
    <row r="183" spans="1:62" ht="36" customHeight="1">
      <c r="A183" s="310" t="s">
        <v>387</v>
      </c>
      <c r="B183" s="267">
        <v>92990</v>
      </c>
      <c r="C183" s="267" t="s">
        <v>21</v>
      </c>
      <c r="D183" s="268" t="s">
        <v>388</v>
      </c>
      <c r="E183" s="269" t="s">
        <v>39</v>
      </c>
      <c r="F183" s="270">
        <v>15</v>
      </c>
      <c r="G183" s="271">
        <v>88.81</v>
      </c>
      <c r="H183" s="271">
        <f t="shared" si="23"/>
        <v>110.9</v>
      </c>
      <c r="I183" s="272">
        <f t="shared" si="24"/>
        <v>1663.5</v>
      </c>
      <c r="J183" s="273">
        <f t="shared" si="22"/>
        <v>6.9999999999999999E-4</v>
      </c>
      <c r="K183" s="252"/>
      <c r="L183" s="252"/>
      <c r="M183" s="251"/>
      <c r="N183" s="252"/>
      <c r="O183" s="252"/>
      <c r="P183" s="252"/>
      <c r="Q183" s="252"/>
      <c r="R183" s="252"/>
      <c r="S183" s="252"/>
      <c r="T183" s="252"/>
      <c r="U183" s="252"/>
      <c r="V183" s="252"/>
      <c r="W183" s="252"/>
      <c r="X183" s="252"/>
      <c r="Y183" s="252"/>
      <c r="Z183" s="252"/>
      <c r="AA183" s="252"/>
      <c r="AB183" s="252"/>
      <c r="AC183" s="252"/>
      <c r="AD183" s="252"/>
      <c r="AE183" s="252"/>
      <c r="AF183" s="252"/>
      <c r="AG183" s="252"/>
      <c r="AH183" s="252"/>
      <c r="AI183" s="252"/>
      <c r="AJ183" s="252"/>
      <c r="AK183" s="252"/>
      <c r="AL183" s="252"/>
      <c r="AM183" s="252"/>
      <c r="AN183" s="252"/>
      <c r="AO183" s="252"/>
      <c r="AP183" s="252"/>
      <c r="AQ183" s="252"/>
      <c r="AR183" s="252"/>
      <c r="AS183" s="252"/>
      <c r="AT183" s="252"/>
      <c r="AU183" s="252"/>
      <c r="AV183" s="252"/>
      <c r="AW183" s="252"/>
      <c r="AX183" s="252"/>
      <c r="AY183" s="252"/>
      <c r="AZ183" s="252"/>
      <c r="BA183" s="252"/>
      <c r="BB183" s="252"/>
      <c r="BC183" s="252"/>
      <c r="BD183" s="252"/>
      <c r="BE183" s="252"/>
      <c r="BF183" s="252"/>
      <c r="BG183" s="252"/>
      <c r="BH183" s="252"/>
      <c r="BI183" s="252"/>
      <c r="BJ183" s="252"/>
    </row>
    <row r="184" spans="1:62" ht="32.25" customHeight="1">
      <c r="A184" s="310" t="s">
        <v>389</v>
      </c>
      <c r="B184" s="267">
        <v>92992</v>
      </c>
      <c r="C184" s="267" t="s">
        <v>21</v>
      </c>
      <c r="D184" s="268" t="s">
        <v>390</v>
      </c>
      <c r="E184" s="269" t="s">
        <v>39</v>
      </c>
      <c r="F184" s="270">
        <v>281.45</v>
      </c>
      <c r="G184" s="271">
        <v>114.81</v>
      </c>
      <c r="H184" s="271">
        <f t="shared" si="23"/>
        <v>143.36000000000001</v>
      </c>
      <c r="I184" s="272">
        <f t="shared" si="24"/>
        <v>40348.67</v>
      </c>
      <c r="J184" s="273">
        <f t="shared" si="22"/>
        <v>1.72E-2</v>
      </c>
      <c r="K184" s="252"/>
      <c r="L184" s="252"/>
      <c r="M184" s="251"/>
      <c r="N184" s="252"/>
      <c r="O184" s="252"/>
      <c r="P184" s="252"/>
      <c r="Q184" s="252"/>
      <c r="R184" s="252"/>
      <c r="S184" s="252"/>
      <c r="T184" s="252"/>
      <c r="U184" s="252"/>
      <c r="V184" s="252"/>
      <c r="W184" s="252"/>
      <c r="X184" s="252"/>
      <c r="Y184" s="252"/>
      <c r="Z184" s="252"/>
      <c r="AA184" s="252"/>
      <c r="AB184" s="252"/>
      <c r="AC184" s="252"/>
      <c r="AD184" s="252"/>
      <c r="AE184" s="252"/>
      <c r="AF184" s="252"/>
      <c r="AG184" s="252"/>
      <c r="AH184" s="252"/>
      <c r="AI184" s="252"/>
      <c r="AJ184" s="252"/>
      <c r="AK184" s="252"/>
      <c r="AL184" s="252"/>
      <c r="AM184" s="252"/>
      <c r="AN184" s="252"/>
      <c r="AO184" s="252"/>
      <c r="AP184" s="252"/>
      <c r="AQ184" s="252"/>
      <c r="AR184" s="252"/>
      <c r="AS184" s="252"/>
      <c r="AT184" s="252"/>
      <c r="AU184" s="252"/>
      <c r="AV184" s="252"/>
      <c r="AW184" s="252"/>
      <c r="AX184" s="252"/>
      <c r="AY184" s="252"/>
      <c r="AZ184" s="252"/>
      <c r="BA184" s="252"/>
      <c r="BB184" s="252"/>
      <c r="BC184" s="252"/>
      <c r="BD184" s="252"/>
      <c r="BE184" s="252"/>
      <c r="BF184" s="252"/>
      <c r="BG184" s="252"/>
      <c r="BH184" s="252"/>
      <c r="BI184" s="252"/>
      <c r="BJ184" s="252"/>
    </row>
    <row r="185" spans="1:62" ht="29.25" customHeight="1">
      <c r="A185" s="310" t="s">
        <v>391</v>
      </c>
      <c r="B185" s="267">
        <v>92994</v>
      </c>
      <c r="C185" s="267" t="s">
        <v>21</v>
      </c>
      <c r="D185" s="268" t="s">
        <v>392</v>
      </c>
      <c r="E185" s="269" t="s">
        <v>39</v>
      </c>
      <c r="F185" s="270">
        <v>62.1</v>
      </c>
      <c r="G185" s="271">
        <v>149.16</v>
      </c>
      <c r="H185" s="271">
        <f t="shared" si="23"/>
        <v>186.26</v>
      </c>
      <c r="I185" s="272">
        <f t="shared" si="24"/>
        <v>11566.75</v>
      </c>
      <c r="J185" s="273">
        <f t="shared" si="22"/>
        <v>4.8999999999999998E-3</v>
      </c>
      <c r="K185" s="252"/>
      <c r="L185" s="252"/>
      <c r="M185" s="251"/>
      <c r="N185" s="252"/>
      <c r="O185" s="252"/>
      <c r="P185" s="252"/>
      <c r="Q185" s="252"/>
      <c r="R185" s="252"/>
      <c r="S185" s="252"/>
      <c r="T185" s="252"/>
      <c r="U185" s="252"/>
      <c r="V185" s="252"/>
      <c r="W185" s="252"/>
      <c r="X185" s="252"/>
      <c r="Y185" s="252"/>
      <c r="Z185" s="252"/>
      <c r="AA185" s="252"/>
      <c r="AB185" s="252"/>
      <c r="AC185" s="252"/>
      <c r="AD185" s="252"/>
      <c r="AE185" s="252"/>
      <c r="AF185" s="252"/>
      <c r="AG185" s="252"/>
      <c r="AH185" s="252"/>
      <c r="AI185" s="252"/>
      <c r="AJ185" s="252"/>
      <c r="AK185" s="252"/>
      <c r="AL185" s="252"/>
      <c r="AM185" s="252"/>
      <c r="AN185" s="252"/>
      <c r="AO185" s="252"/>
      <c r="AP185" s="252"/>
      <c r="AQ185" s="252"/>
      <c r="AR185" s="252"/>
      <c r="AS185" s="252"/>
      <c r="AT185" s="252"/>
      <c r="AU185" s="252"/>
      <c r="AV185" s="252"/>
      <c r="AW185" s="252"/>
      <c r="AX185" s="252"/>
      <c r="AY185" s="252"/>
      <c r="AZ185" s="252"/>
      <c r="BA185" s="252"/>
      <c r="BB185" s="252"/>
      <c r="BC185" s="252"/>
      <c r="BD185" s="252"/>
      <c r="BE185" s="252"/>
      <c r="BF185" s="252"/>
      <c r="BG185" s="252"/>
      <c r="BH185" s="252"/>
      <c r="BI185" s="252"/>
      <c r="BJ185" s="252"/>
    </row>
    <row r="186" spans="1:62" ht="34.5" customHeight="1">
      <c r="A186" s="310" t="s">
        <v>393</v>
      </c>
      <c r="B186" s="267">
        <v>93000</v>
      </c>
      <c r="C186" s="267" t="s">
        <v>21</v>
      </c>
      <c r="D186" s="268" t="s">
        <v>394</v>
      </c>
      <c r="E186" s="269" t="s">
        <v>39</v>
      </c>
      <c r="F186" s="270">
        <v>329.68</v>
      </c>
      <c r="G186" s="271">
        <v>292.72000000000003</v>
      </c>
      <c r="H186" s="271">
        <f t="shared" si="23"/>
        <v>365.52</v>
      </c>
      <c r="I186" s="272">
        <f t="shared" si="24"/>
        <v>120504.63</v>
      </c>
      <c r="J186" s="273">
        <f t="shared" si="22"/>
        <v>5.1299999999999998E-2</v>
      </c>
      <c r="K186" s="252"/>
      <c r="L186" s="252"/>
      <c r="M186" s="251"/>
      <c r="N186" s="252"/>
      <c r="O186" s="252"/>
      <c r="P186" s="252"/>
      <c r="Q186" s="252"/>
      <c r="R186" s="252"/>
      <c r="S186" s="252"/>
      <c r="T186" s="252"/>
      <c r="U186" s="252"/>
      <c r="V186" s="252"/>
      <c r="W186" s="252"/>
      <c r="X186" s="252"/>
      <c r="Y186" s="252"/>
      <c r="Z186" s="252"/>
      <c r="AA186" s="252"/>
      <c r="AB186" s="252"/>
      <c r="AC186" s="252"/>
      <c r="AD186" s="252"/>
      <c r="AE186" s="252"/>
      <c r="AF186" s="252"/>
      <c r="AG186" s="252"/>
      <c r="AH186" s="252"/>
      <c r="AI186" s="252"/>
      <c r="AJ186" s="252"/>
      <c r="AK186" s="252"/>
      <c r="AL186" s="252"/>
      <c r="AM186" s="252"/>
      <c r="AN186" s="252"/>
      <c r="AO186" s="252"/>
      <c r="AP186" s="252"/>
      <c r="AQ186" s="252"/>
      <c r="AR186" s="252"/>
      <c r="AS186" s="252"/>
      <c r="AT186" s="252"/>
      <c r="AU186" s="252"/>
      <c r="AV186" s="252"/>
      <c r="AW186" s="252"/>
      <c r="AX186" s="252"/>
      <c r="AY186" s="252"/>
      <c r="AZ186" s="252"/>
      <c r="BA186" s="252"/>
      <c r="BB186" s="252"/>
      <c r="BC186" s="252"/>
      <c r="BD186" s="252"/>
      <c r="BE186" s="252"/>
      <c r="BF186" s="252"/>
      <c r="BG186" s="252"/>
      <c r="BH186" s="252"/>
      <c r="BI186" s="252"/>
      <c r="BJ186" s="252"/>
    </row>
    <row r="187" spans="1:62" ht="32.25" customHeight="1">
      <c r="A187" s="310" t="s">
        <v>395</v>
      </c>
      <c r="B187" s="267" t="s">
        <v>373</v>
      </c>
      <c r="C187" s="267" t="s">
        <v>65</v>
      </c>
      <c r="D187" s="268" t="s">
        <v>396</v>
      </c>
      <c r="E187" s="269" t="s">
        <v>39</v>
      </c>
      <c r="F187" s="270">
        <v>62</v>
      </c>
      <c r="G187" s="271">
        <v>28.74</v>
      </c>
      <c r="H187" s="271">
        <f t="shared" si="23"/>
        <v>35.89</v>
      </c>
      <c r="I187" s="272">
        <f t="shared" si="24"/>
        <v>2225.1799999999998</v>
      </c>
      <c r="J187" s="273">
        <f t="shared" si="22"/>
        <v>8.9999999999999998E-4</v>
      </c>
      <c r="K187" s="252"/>
      <c r="L187" s="252"/>
      <c r="M187" s="251"/>
      <c r="N187" s="252"/>
      <c r="O187" s="252"/>
      <c r="P187" s="252"/>
      <c r="Q187" s="252"/>
      <c r="R187" s="252"/>
      <c r="S187" s="252"/>
      <c r="T187" s="252"/>
      <c r="U187" s="252"/>
      <c r="V187" s="252"/>
      <c r="W187" s="252"/>
      <c r="X187" s="252"/>
      <c r="Y187" s="252"/>
      <c r="Z187" s="252"/>
      <c r="AA187" s="252"/>
      <c r="AB187" s="252"/>
      <c r="AC187" s="252"/>
      <c r="AD187" s="252"/>
      <c r="AE187" s="252"/>
      <c r="AF187" s="252"/>
      <c r="AG187" s="252"/>
      <c r="AH187" s="252"/>
      <c r="AI187" s="252"/>
      <c r="AJ187" s="252"/>
      <c r="AK187" s="252"/>
      <c r="AL187" s="252"/>
      <c r="AM187" s="252"/>
      <c r="AN187" s="252"/>
      <c r="AO187" s="252"/>
      <c r="AP187" s="252"/>
      <c r="AQ187" s="252"/>
      <c r="AR187" s="252"/>
      <c r="AS187" s="252"/>
      <c r="AT187" s="252"/>
      <c r="AU187" s="252"/>
      <c r="AV187" s="252"/>
      <c r="AW187" s="252"/>
      <c r="AX187" s="252"/>
      <c r="AY187" s="252"/>
      <c r="AZ187" s="252"/>
      <c r="BA187" s="252"/>
      <c r="BB187" s="252"/>
      <c r="BC187" s="252"/>
      <c r="BD187" s="252"/>
      <c r="BE187" s="252"/>
      <c r="BF187" s="252"/>
      <c r="BG187" s="252"/>
      <c r="BH187" s="252"/>
      <c r="BI187" s="252"/>
      <c r="BJ187" s="252"/>
    </row>
    <row r="188" spans="1:62" ht="24.95" customHeight="1">
      <c r="A188" s="276" t="s">
        <v>397</v>
      </c>
      <c r="B188" s="458" t="s">
        <v>398</v>
      </c>
      <c r="C188" s="458"/>
      <c r="D188" s="459"/>
      <c r="E188" s="299"/>
      <c r="F188" s="300"/>
      <c r="G188" s="301"/>
      <c r="H188" s="112"/>
      <c r="I188" s="115">
        <f>SUM(I189:I195)</f>
        <v>44070.46</v>
      </c>
      <c r="J188" s="307">
        <f t="shared" si="22"/>
        <v>1.8800000000000001E-2</v>
      </c>
      <c r="K188" s="251"/>
      <c r="L188" s="252"/>
      <c r="M188" s="251"/>
      <c r="N188" s="252"/>
      <c r="O188" s="252"/>
      <c r="P188" s="252"/>
      <c r="Q188" s="252"/>
      <c r="R188" s="252"/>
      <c r="S188" s="252"/>
      <c r="T188" s="252"/>
      <c r="U188" s="252"/>
      <c r="V188" s="252"/>
      <c r="W188" s="252"/>
      <c r="X188" s="252"/>
      <c r="Y188" s="252"/>
      <c r="Z188" s="252"/>
      <c r="AA188" s="252"/>
      <c r="AB188" s="252"/>
      <c r="AC188" s="252"/>
      <c r="AD188" s="252"/>
      <c r="AE188" s="252"/>
      <c r="AF188" s="252"/>
      <c r="AG188" s="252"/>
      <c r="AH188" s="252"/>
      <c r="AI188" s="252"/>
      <c r="AJ188" s="252"/>
      <c r="AK188" s="252"/>
      <c r="AL188" s="252"/>
      <c r="AM188" s="252"/>
      <c r="AN188" s="252"/>
      <c r="AO188" s="252"/>
      <c r="AP188" s="252"/>
      <c r="AQ188" s="252"/>
      <c r="AR188" s="252"/>
      <c r="AS188" s="252"/>
      <c r="AT188" s="252"/>
      <c r="AU188" s="252"/>
      <c r="AV188" s="252"/>
      <c r="AW188" s="252"/>
      <c r="AX188" s="252"/>
      <c r="AY188" s="252"/>
      <c r="AZ188" s="252"/>
      <c r="BA188" s="252"/>
      <c r="BB188" s="252"/>
      <c r="BC188" s="252"/>
      <c r="BD188" s="252"/>
      <c r="BE188" s="252"/>
      <c r="BF188" s="252"/>
      <c r="BG188" s="252"/>
      <c r="BH188" s="252"/>
      <c r="BI188" s="252"/>
      <c r="BJ188" s="288"/>
    </row>
    <row r="189" spans="1:62" ht="57" customHeight="1">
      <c r="A189" s="310" t="s">
        <v>399</v>
      </c>
      <c r="B189" s="267" t="s">
        <v>400</v>
      </c>
      <c r="C189" s="267" t="s">
        <v>35</v>
      </c>
      <c r="D189" s="268" t="s">
        <v>401</v>
      </c>
      <c r="E189" s="269" t="s">
        <v>6</v>
      </c>
      <c r="F189" s="270">
        <v>1</v>
      </c>
      <c r="G189" s="271">
        <v>14323.35</v>
      </c>
      <c r="H189" s="271">
        <f>ROUND(G189*(1+$G$2),2)</f>
        <v>17885.57</v>
      </c>
      <c r="I189" s="272">
        <f>ROUND(H189*F189,2)</f>
        <v>17885.57</v>
      </c>
      <c r="J189" s="273">
        <f t="shared" si="22"/>
        <v>7.6E-3</v>
      </c>
      <c r="K189" s="252"/>
      <c r="L189" s="252"/>
      <c r="M189" s="251"/>
      <c r="N189" s="252"/>
      <c r="O189" s="252"/>
      <c r="P189" s="252"/>
      <c r="Q189" s="252"/>
      <c r="R189" s="252"/>
      <c r="S189" s="252"/>
      <c r="T189" s="252"/>
      <c r="U189" s="252"/>
      <c r="V189" s="252"/>
      <c r="W189" s="252"/>
      <c r="X189" s="252"/>
      <c r="Y189" s="252"/>
      <c r="Z189" s="252"/>
      <c r="AA189" s="252"/>
      <c r="AB189" s="252"/>
      <c r="AC189" s="252"/>
      <c r="AD189" s="252"/>
      <c r="AE189" s="252"/>
      <c r="AF189" s="252"/>
      <c r="AG189" s="252"/>
      <c r="AH189" s="252"/>
      <c r="AI189" s="252"/>
      <c r="AJ189" s="252"/>
      <c r="AK189" s="252"/>
      <c r="AL189" s="252"/>
      <c r="AM189" s="252"/>
      <c r="AN189" s="252"/>
      <c r="AO189" s="252"/>
      <c r="AP189" s="252"/>
      <c r="AQ189" s="252"/>
      <c r="AR189" s="252"/>
      <c r="AS189" s="252"/>
      <c r="AT189" s="252"/>
      <c r="AU189" s="252"/>
      <c r="AV189" s="252"/>
      <c r="AW189" s="252"/>
      <c r="AX189" s="252"/>
      <c r="AY189" s="252"/>
      <c r="AZ189" s="252"/>
      <c r="BA189" s="252"/>
      <c r="BB189" s="252"/>
      <c r="BC189" s="252"/>
      <c r="BD189" s="252"/>
      <c r="BE189" s="252"/>
      <c r="BF189" s="252"/>
      <c r="BG189" s="252"/>
      <c r="BH189" s="252"/>
      <c r="BI189" s="252"/>
      <c r="BJ189" s="252"/>
    </row>
    <row r="190" spans="1:62" ht="56.25" customHeight="1">
      <c r="A190" s="310" t="s">
        <v>402</v>
      </c>
      <c r="B190" s="267" t="s">
        <v>403</v>
      </c>
      <c r="C190" s="267" t="s">
        <v>35</v>
      </c>
      <c r="D190" s="268" t="s">
        <v>404</v>
      </c>
      <c r="E190" s="269" t="s">
        <v>6</v>
      </c>
      <c r="F190" s="270">
        <v>1</v>
      </c>
      <c r="G190" s="271">
        <v>3049.14</v>
      </c>
      <c r="H190" s="271">
        <f t="shared" ref="H190:H195" si="25">ROUND(G190*(1+$G$2),2)</f>
        <v>3807.46</v>
      </c>
      <c r="I190" s="272">
        <f t="shared" ref="I190:I195" si="26">ROUND(H190*F190,2)</f>
        <v>3807.46</v>
      </c>
      <c r="J190" s="273">
        <f t="shared" si="22"/>
        <v>1.6000000000000001E-3</v>
      </c>
      <c r="K190" s="252"/>
      <c r="L190" s="252"/>
      <c r="M190" s="251"/>
      <c r="N190" s="252"/>
      <c r="O190" s="252"/>
      <c r="P190" s="252"/>
      <c r="Q190" s="252"/>
      <c r="R190" s="252"/>
      <c r="S190" s="252"/>
      <c r="T190" s="252"/>
      <c r="U190" s="252"/>
      <c r="V190" s="252"/>
      <c r="W190" s="252"/>
      <c r="X190" s="252"/>
      <c r="Y190" s="252"/>
      <c r="Z190" s="252"/>
      <c r="AA190" s="252"/>
      <c r="AB190" s="252"/>
      <c r="AC190" s="252"/>
      <c r="AD190" s="252"/>
      <c r="AE190" s="252"/>
      <c r="AF190" s="252"/>
      <c r="AG190" s="252"/>
      <c r="AH190" s="252"/>
      <c r="AI190" s="252"/>
      <c r="AJ190" s="252"/>
      <c r="AK190" s="252"/>
      <c r="AL190" s="252"/>
      <c r="AM190" s="252"/>
      <c r="AN190" s="252"/>
      <c r="AO190" s="252"/>
      <c r="AP190" s="252"/>
      <c r="AQ190" s="252"/>
      <c r="AR190" s="252"/>
      <c r="AS190" s="252"/>
      <c r="AT190" s="252"/>
      <c r="AU190" s="252"/>
      <c r="AV190" s="252"/>
      <c r="AW190" s="252"/>
      <c r="AX190" s="252"/>
      <c r="AY190" s="252"/>
      <c r="AZ190" s="252"/>
      <c r="BA190" s="252"/>
      <c r="BB190" s="252"/>
      <c r="BC190" s="252"/>
      <c r="BD190" s="252"/>
      <c r="BE190" s="252"/>
      <c r="BF190" s="252"/>
      <c r="BG190" s="252"/>
      <c r="BH190" s="252"/>
      <c r="BI190" s="252"/>
      <c r="BJ190" s="252"/>
    </row>
    <row r="191" spans="1:62" ht="56.25" customHeight="1">
      <c r="A191" s="310" t="s">
        <v>405</v>
      </c>
      <c r="B191" s="267" t="s">
        <v>406</v>
      </c>
      <c r="C191" s="267" t="s">
        <v>35</v>
      </c>
      <c r="D191" s="268" t="s">
        <v>407</v>
      </c>
      <c r="E191" s="269" t="s">
        <v>6</v>
      </c>
      <c r="F191" s="270">
        <v>1</v>
      </c>
      <c r="G191" s="271">
        <v>5560.22</v>
      </c>
      <c r="H191" s="271">
        <f t="shared" si="25"/>
        <v>6943.05</v>
      </c>
      <c r="I191" s="272">
        <f t="shared" si="26"/>
        <v>6943.05</v>
      </c>
      <c r="J191" s="273">
        <f t="shared" si="22"/>
        <v>3.0000000000000001E-3</v>
      </c>
      <c r="K191" s="252"/>
      <c r="L191" s="252"/>
      <c r="M191" s="251"/>
      <c r="N191" s="252"/>
      <c r="O191" s="252"/>
      <c r="P191" s="252"/>
      <c r="Q191" s="252"/>
      <c r="R191" s="252"/>
      <c r="S191" s="252"/>
      <c r="T191" s="252"/>
      <c r="U191" s="252"/>
      <c r="V191" s="252"/>
      <c r="W191" s="252"/>
      <c r="X191" s="252"/>
      <c r="Y191" s="252"/>
      <c r="Z191" s="252"/>
      <c r="AA191" s="252"/>
      <c r="AB191" s="252"/>
      <c r="AC191" s="252"/>
      <c r="AD191" s="252"/>
      <c r="AE191" s="252"/>
      <c r="AF191" s="252"/>
      <c r="AG191" s="252"/>
      <c r="AH191" s="252"/>
      <c r="AI191" s="252"/>
      <c r="AJ191" s="252"/>
      <c r="AK191" s="252"/>
      <c r="AL191" s="252"/>
      <c r="AM191" s="252"/>
      <c r="AN191" s="252"/>
      <c r="AO191" s="252"/>
      <c r="AP191" s="252"/>
      <c r="AQ191" s="252"/>
      <c r="AR191" s="252"/>
      <c r="AS191" s="252"/>
      <c r="AT191" s="252"/>
      <c r="AU191" s="252"/>
      <c r="AV191" s="252"/>
      <c r="AW191" s="252"/>
      <c r="AX191" s="252"/>
      <c r="AY191" s="252"/>
      <c r="AZ191" s="252"/>
      <c r="BA191" s="252"/>
      <c r="BB191" s="252"/>
      <c r="BC191" s="252"/>
      <c r="BD191" s="252"/>
      <c r="BE191" s="252"/>
      <c r="BF191" s="252"/>
      <c r="BG191" s="252"/>
      <c r="BH191" s="252"/>
      <c r="BI191" s="252"/>
      <c r="BJ191" s="252"/>
    </row>
    <row r="192" spans="1:62" ht="61.5" customHeight="1">
      <c r="A192" s="310" t="s">
        <v>408</v>
      </c>
      <c r="B192" s="267" t="s">
        <v>409</v>
      </c>
      <c r="C192" s="267" t="s">
        <v>35</v>
      </c>
      <c r="D192" s="268" t="s">
        <v>410</v>
      </c>
      <c r="E192" s="269" t="s">
        <v>6</v>
      </c>
      <c r="F192" s="270">
        <v>1</v>
      </c>
      <c r="G192" s="271">
        <v>5817.9</v>
      </c>
      <c r="H192" s="271">
        <f t="shared" si="25"/>
        <v>7264.81</v>
      </c>
      <c r="I192" s="272">
        <f t="shared" si="26"/>
        <v>7264.81</v>
      </c>
      <c r="J192" s="273">
        <f t="shared" si="22"/>
        <v>3.0999999999999999E-3</v>
      </c>
      <c r="K192" s="252"/>
      <c r="L192" s="252"/>
      <c r="M192" s="251"/>
      <c r="N192" s="252"/>
      <c r="O192" s="252"/>
      <c r="P192" s="252"/>
      <c r="Q192" s="252"/>
      <c r="R192" s="252"/>
      <c r="S192" s="252"/>
      <c r="T192" s="252"/>
      <c r="U192" s="252"/>
      <c r="V192" s="252"/>
      <c r="W192" s="252"/>
      <c r="X192" s="252"/>
      <c r="Y192" s="252"/>
      <c r="Z192" s="252"/>
      <c r="AA192" s="252"/>
      <c r="AB192" s="252"/>
      <c r="AC192" s="252"/>
      <c r="AD192" s="252"/>
      <c r="AE192" s="252"/>
      <c r="AF192" s="252"/>
      <c r="AG192" s="252"/>
      <c r="AH192" s="252"/>
      <c r="AI192" s="252"/>
      <c r="AJ192" s="252"/>
      <c r="AK192" s="252"/>
      <c r="AL192" s="252"/>
      <c r="AM192" s="252"/>
      <c r="AN192" s="252"/>
      <c r="AO192" s="252"/>
      <c r="AP192" s="252"/>
      <c r="AQ192" s="252"/>
      <c r="AR192" s="252"/>
      <c r="AS192" s="252"/>
      <c r="AT192" s="252"/>
      <c r="AU192" s="252"/>
      <c r="AV192" s="252"/>
      <c r="AW192" s="252"/>
      <c r="AX192" s="252"/>
      <c r="AY192" s="252"/>
      <c r="AZ192" s="252"/>
      <c r="BA192" s="252"/>
      <c r="BB192" s="252"/>
      <c r="BC192" s="252"/>
      <c r="BD192" s="252"/>
      <c r="BE192" s="252"/>
      <c r="BF192" s="252"/>
      <c r="BG192" s="252"/>
      <c r="BH192" s="252"/>
      <c r="BI192" s="252"/>
      <c r="BJ192" s="252"/>
    </row>
    <row r="193" spans="1:62" ht="60.75" customHeight="1">
      <c r="A193" s="310" t="s">
        <v>411</v>
      </c>
      <c r="B193" s="267" t="s">
        <v>412</v>
      </c>
      <c r="C193" s="267" t="s">
        <v>35</v>
      </c>
      <c r="D193" s="268" t="s">
        <v>413</v>
      </c>
      <c r="E193" s="269" t="s">
        <v>6</v>
      </c>
      <c r="F193" s="270">
        <v>1</v>
      </c>
      <c r="G193" s="271">
        <v>2536.33</v>
      </c>
      <c r="H193" s="271">
        <f t="shared" si="25"/>
        <v>3167.12</v>
      </c>
      <c r="I193" s="272">
        <f t="shared" si="26"/>
        <v>3167.12</v>
      </c>
      <c r="J193" s="273">
        <f t="shared" si="22"/>
        <v>1.2999999999999999E-3</v>
      </c>
      <c r="K193" s="252"/>
      <c r="L193" s="252"/>
      <c r="M193" s="251"/>
      <c r="N193" s="252"/>
      <c r="O193" s="252"/>
      <c r="P193" s="252"/>
      <c r="Q193" s="252"/>
      <c r="R193" s="252"/>
      <c r="S193" s="252"/>
      <c r="T193" s="252"/>
      <c r="U193" s="252"/>
      <c r="V193" s="252"/>
      <c r="W193" s="252"/>
      <c r="X193" s="252"/>
      <c r="Y193" s="252"/>
      <c r="Z193" s="252"/>
      <c r="AA193" s="252"/>
      <c r="AB193" s="252"/>
      <c r="AC193" s="252"/>
      <c r="AD193" s="252"/>
      <c r="AE193" s="252"/>
      <c r="AF193" s="252"/>
      <c r="AG193" s="252"/>
      <c r="AH193" s="252"/>
      <c r="AI193" s="252"/>
      <c r="AJ193" s="252"/>
      <c r="AK193" s="252"/>
      <c r="AL193" s="252"/>
      <c r="AM193" s="252"/>
      <c r="AN193" s="252"/>
      <c r="AO193" s="252"/>
      <c r="AP193" s="252"/>
      <c r="AQ193" s="252"/>
      <c r="AR193" s="252"/>
      <c r="AS193" s="252"/>
      <c r="AT193" s="252"/>
      <c r="AU193" s="252"/>
      <c r="AV193" s="252"/>
      <c r="AW193" s="252"/>
      <c r="AX193" s="252"/>
      <c r="AY193" s="252"/>
      <c r="AZ193" s="252"/>
      <c r="BA193" s="252"/>
      <c r="BB193" s="252"/>
      <c r="BC193" s="252"/>
      <c r="BD193" s="252"/>
      <c r="BE193" s="252"/>
      <c r="BF193" s="252"/>
      <c r="BG193" s="252"/>
      <c r="BH193" s="252"/>
      <c r="BI193" s="252"/>
      <c r="BJ193" s="252"/>
    </row>
    <row r="194" spans="1:62" ht="59.25" customHeight="1">
      <c r="A194" s="310" t="s">
        <v>414</v>
      </c>
      <c r="B194" s="267" t="s">
        <v>415</v>
      </c>
      <c r="C194" s="267" t="s">
        <v>35</v>
      </c>
      <c r="D194" s="268" t="s">
        <v>416</v>
      </c>
      <c r="E194" s="269" t="s">
        <v>6</v>
      </c>
      <c r="F194" s="270">
        <v>1</v>
      </c>
      <c r="G194" s="271">
        <v>2780.46</v>
      </c>
      <c r="H194" s="271">
        <f t="shared" si="25"/>
        <v>3471.96</v>
      </c>
      <c r="I194" s="272">
        <f t="shared" si="26"/>
        <v>3471.96</v>
      </c>
      <c r="J194" s="273">
        <f t="shared" si="22"/>
        <v>1.5E-3</v>
      </c>
      <c r="K194" s="252"/>
      <c r="L194" s="252"/>
      <c r="M194" s="251"/>
      <c r="N194" s="252"/>
      <c r="O194" s="252"/>
      <c r="P194" s="252"/>
      <c r="Q194" s="252"/>
      <c r="R194" s="252"/>
      <c r="S194" s="252"/>
      <c r="T194" s="252"/>
      <c r="U194" s="252"/>
      <c r="V194" s="252"/>
      <c r="W194" s="252"/>
      <c r="X194" s="252"/>
      <c r="Y194" s="252"/>
      <c r="Z194" s="252"/>
      <c r="AA194" s="252"/>
      <c r="AB194" s="252"/>
      <c r="AC194" s="252"/>
      <c r="AD194" s="252"/>
      <c r="AE194" s="252"/>
      <c r="AF194" s="252"/>
      <c r="AG194" s="252"/>
      <c r="AH194" s="252"/>
      <c r="AI194" s="252"/>
      <c r="AJ194" s="252"/>
      <c r="AK194" s="252"/>
      <c r="AL194" s="252"/>
      <c r="AM194" s="252"/>
      <c r="AN194" s="252"/>
      <c r="AO194" s="252"/>
      <c r="AP194" s="252"/>
      <c r="AQ194" s="252"/>
      <c r="AR194" s="252"/>
      <c r="AS194" s="252"/>
      <c r="AT194" s="252"/>
      <c r="AU194" s="252"/>
      <c r="AV194" s="252"/>
      <c r="AW194" s="252"/>
      <c r="AX194" s="252"/>
      <c r="AY194" s="252"/>
      <c r="AZ194" s="252"/>
      <c r="BA194" s="252"/>
      <c r="BB194" s="252"/>
      <c r="BC194" s="252"/>
      <c r="BD194" s="252"/>
      <c r="BE194" s="252"/>
      <c r="BF194" s="252"/>
      <c r="BG194" s="252"/>
      <c r="BH194" s="252"/>
      <c r="BI194" s="252"/>
      <c r="BJ194" s="252"/>
    </row>
    <row r="195" spans="1:62" ht="63.75" customHeight="1">
      <c r="A195" s="310" t="s">
        <v>417</v>
      </c>
      <c r="B195" s="267" t="s">
        <v>418</v>
      </c>
      <c r="C195" s="267" t="s">
        <v>35</v>
      </c>
      <c r="D195" s="268" t="s">
        <v>419</v>
      </c>
      <c r="E195" s="269" t="s">
        <v>6</v>
      </c>
      <c r="F195" s="270">
        <v>1</v>
      </c>
      <c r="G195" s="271">
        <v>1225.67</v>
      </c>
      <c r="H195" s="271">
        <f t="shared" si="25"/>
        <v>1530.49</v>
      </c>
      <c r="I195" s="272">
        <f t="shared" si="26"/>
        <v>1530.49</v>
      </c>
      <c r="J195" s="273">
        <f t="shared" si="22"/>
        <v>6.9999999999999999E-4</v>
      </c>
      <c r="K195" s="252"/>
      <c r="L195" s="252"/>
      <c r="M195" s="251"/>
      <c r="N195" s="252"/>
      <c r="O195" s="252"/>
      <c r="P195" s="252"/>
      <c r="Q195" s="252"/>
      <c r="R195" s="252"/>
      <c r="S195" s="252"/>
      <c r="T195" s="252"/>
      <c r="U195" s="252"/>
      <c r="V195" s="252"/>
      <c r="W195" s="252"/>
      <c r="X195" s="252"/>
      <c r="Y195" s="252"/>
      <c r="Z195" s="252"/>
      <c r="AA195" s="252"/>
      <c r="AB195" s="252"/>
      <c r="AC195" s="252"/>
      <c r="AD195" s="252"/>
      <c r="AE195" s="252"/>
      <c r="AF195" s="252"/>
      <c r="AG195" s="252"/>
      <c r="AH195" s="252"/>
      <c r="AI195" s="252"/>
      <c r="AJ195" s="252"/>
      <c r="AK195" s="252"/>
      <c r="AL195" s="252"/>
      <c r="AM195" s="252"/>
      <c r="AN195" s="252"/>
      <c r="AO195" s="252"/>
      <c r="AP195" s="252"/>
      <c r="AQ195" s="252"/>
      <c r="AR195" s="252"/>
      <c r="AS195" s="252"/>
      <c r="AT195" s="252"/>
      <c r="AU195" s="252"/>
      <c r="AV195" s="252"/>
      <c r="AW195" s="252"/>
      <c r="AX195" s="252"/>
      <c r="AY195" s="252"/>
      <c r="AZ195" s="252"/>
      <c r="BA195" s="252"/>
      <c r="BB195" s="252"/>
      <c r="BC195" s="252"/>
      <c r="BD195" s="252"/>
      <c r="BE195" s="252"/>
      <c r="BF195" s="252"/>
      <c r="BG195" s="252"/>
      <c r="BH195" s="252"/>
      <c r="BI195" s="252"/>
      <c r="BJ195" s="252"/>
    </row>
    <row r="196" spans="1:62" ht="24.95" customHeight="1">
      <c r="A196" s="276" t="s">
        <v>420</v>
      </c>
      <c r="B196" s="458" t="s">
        <v>421</v>
      </c>
      <c r="C196" s="458"/>
      <c r="D196" s="459"/>
      <c r="E196" s="299"/>
      <c r="F196" s="300"/>
      <c r="G196" s="300"/>
      <c r="H196" s="112"/>
      <c r="I196" s="115">
        <f>SUM(I197:I222)</f>
        <v>290644.70999999996</v>
      </c>
      <c r="J196" s="307">
        <f t="shared" si="22"/>
        <v>0.12379999999999999</v>
      </c>
      <c r="K196" s="251"/>
      <c r="L196" s="252"/>
      <c r="M196" s="251"/>
      <c r="N196" s="252"/>
      <c r="O196" s="252"/>
      <c r="P196" s="252"/>
      <c r="Q196" s="252"/>
      <c r="R196" s="252"/>
      <c r="S196" s="252"/>
      <c r="T196" s="252"/>
      <c r="U196" s="252"/>
      <c r="V196" s="252"/>
      <c r="W196" s="252"/>
      <c r="X196" s="252"/>
      <c r="Y196" s="252"/>
      <c r="Z196" s="252"/>
      <c r="AA196" s="252"/>
      <c r="AB196" s="252"/>
      <c r="AC196" s="252"/>
      <c r="AD196" s="252"/>
      <c r="AE196" s="252"/>
      <c r="AF196" s="252"/>
      <c r="AG196" s="252"/>
      <c r="AH196" s="252"/>
      <c r="AI196" s="252"/>
      <c r="AJ196" s="252"/>
      <c r="AK196" s="252"/>
      <c r="AL196" s="252"/>
      <c r="AM196" s="252"/>
      <c r="AN196" s="252"/>
      <c r="AO196" s="252"/>
      <c r="AP196" s="252"/>
      <c r="AQ196" s="252"/>
      <c r="AR196" s="252"/>
      <c r="AS196" s="252"/>
      <c r="AT196" s="252"/>
      <c r="AU196" s="252"/>
      <c r="AV196" s="252"/>
      <c r="AW196" s="252"/>
      <c r="AX196" s="252"/>
      <c r="AY196" s="252"/>
      <c r="AZ196" s="252"/>
      <c r="BA196" s="252"/>
      <c r="BB196" s="252"/>
      <c r="BC196" s="252"/>
      <c r="BD196" s="252"/>
      <c r="BE196" s="252"/>
      <c r="BF196" s="252"/>
      <c r="BG196" s="252"/>
      <c r="BH196" s="252"/>
      <c r="BI196" s="252"/>
      <c r="BJ196" s="288"/>
    </row>
    <row r="197" spans="1:62" ht="72.75" customHeight="1">
      <c r="A197" s="310" t="s">
        <v>422</v>
      </c>
      <c r="B197" s="267" t="s">
        <v>423</v>
      </c>
      <c r="C197" s="267" t="s">
        <v>35</v>
      </c>
      <c r="D197" s="268" t="s">
        <v>424</v>
      </c>
      <c r="E197" s="269" t="s">
        <v>6</v>
      </c>
      <c r="F197" s="270">
        <v>194</v>
      </c>
      <c r="G197" s="271">
        <v>181.5</v>
      </c>
      <c r="H197" s="271">
        <f>ROUND(G197*(1+$G$2),2)</f>
        <v>226.64</v>
      </c>
      <c r="I197" s="272">
        <f>ROUND(H197*F197,2)</f>
        <v>43968.160000000003</v>
      </c>
      <c r="J197" s="273">
        <f t="shared" si="22"/>
        <v>1.8700000000000001E-2</v>
      </c>
      <c r="K197" s="252"/>
      <c r="L197" s="252"/>
      <c r="M197" s="251"/>
      <c r="N197" s="252"/>
      <c r="O197" s="252"/>
      <c r="P197" s="252"/>
      <c r="Q197" s="252"/>
      <c r="R197" s="252"/>
      <c r="S197" s="252"/>
      <c r="T197" s="252"/>
      <c r="U197" s="252"/>
      <c r="V197" s="252"/>
      <c r="W197" s="252"/>
      <c r="X197" s="252"/>
      <c r="Y197" s="252"/>
      <c r="Z197" s="252"/>
      <c r="AA197" s="252"/>
      <c r="AB197" s="252"/>
      <c r="AC197" s="252"/>
      <c r="AD197" s="252"/>
      <c r="AE197" s="252"/>
      <c r="AF197" s="252"/>
      <c r="AG197" s="252"/>
      <c r="AH197" s="252"/>
      <c r="AI197" s="252"/>
      <c r="AJ197" s="252"/>
      <c r="AK197" s="252"/>
      <c r="AL197" s="252"/>
      <c r="AM197" s="252"/>
      <c r="AN197" s="252"/>
      <c r="AO197" s="252"/>
      <c r="AP197" s="252"/>
      <c r="AQ197" s="252"/>
      <c r="AR197" s="252"/>
      <c r="AS197" s="252"/>
      <c r="AT197" s="252"/>
      <c r="AU197" s="252"/>
      <c r="AV197" s="252"/>
      <c r="AW197" s="252"/>
      <c r="AX197" s="252"/>
      <c r="AY197" s="252"/>
      <c r="AZ197" s="252"/>
      <c r="BA197" s="252"/>
      <c r="BB197" s="252"/>
      <c r="BC197" s="252"/>
      <c r="BD197" s="252"/>
      <c r="BE197" s="252"/>
      <c r="BF197" s="252"/>
      <c r="BG197" s="252"/>
      <c r="BH197" s="252"/>
      <c r="BI197" s="252"/>
      <c r="BJ197" s="252"/>
    </row>
    <row r="198" spans="1:62" ht="62.25" customHeight="1">
      <c r="A198" s="310" t="s">
        <v>425</v>
      </c>
      <c r="B198" s="267" t="s">
        <v>426</v>
      </c>
      <c r="C198" s="267" t="s">
        <v>35</v>
      </c>
      <c r="D198" s="268" t="s">
        <v>427</v>
      </c>
      <c r="E198" s="269" t="s">
        <v>6</v>
      </c>
      <c r="F198" s="270">
        <v>50</v>
      </c>
      <c r="G198" s="271">
        <v>276.25</v>
      </c>
      <c r="H198" s="271">
        <f t="shared" ref="H198:H222" si="27">ROUND(G198*(1+$G$2),2)</f>
        <v>344.95</v>
      </c>
      <c r="I198" s="272">
        <f t="shared" ref="I198:I222" si="28">ROUND(H198*F198,2)</f>
        <v>17247.5</v>
      </c>
      <c r="J198" s="273">
        <f t="shared" si="22"/>
        <v>7.3000000000000001E-3</v>
      </c>
      <c r="K198" s="252"/>
      <c r="L198" s="252"/>
      <c r="M198" s="251"/>
      <c r="N198" s="252"/>
      <c r="O198" s="252"/>
      <c r="P198" s="252"/>
      <c r="Q198" s="252"/>
      <c r="R198" s="252"/>
      <c r="S198" s="252"/>
      <c r="T198" s="252"/>
      <c r="U198" s="252"/>
      <c r="V198" s="252"/>
      <c r="W198" s="252"/>
      <c r="X198" s="252"/>
      <c r="Y198" s="252"/>
      <c r="Z198" s="252"/>
      <c r="AA198" s="252"/>
      <c r="AB198" s="252"/>
      <c r="AC198" s="252"/>
      <c r="AD198" s="252"/>
      <c r="AE198" s="252"/>
      <c r="AF198" s="252"/>
      <c r="AG198" s="252"/>
      <c r="AH198" s="252"/>
      <c r="AI198" s="252"/>
      <c r="AJ198" s="252"/>
      <c r="AK198" s="252"/>
      <c r="AL198" s="252"/>
      <c r="AM198" s="252"/>
      <c r="AN198" s="252"/>
      <c r="AO198" s="252"/>
      <c r="AP198" s="252"/>
      <c r="AQ198" s="252"/>
      <c r="AR198" s="252"/>
      <c r="AS198" s="252"/>
      <c r="AT198" s="252"/>
      <c r="AU198" s="252"/>
      <c r="AV198" s="252"/>
      <c r="AW198" s="252"/>
      <c r="AX198" s="252"/>
      <c r="AY198" s="252"/>
      <c r="AZ198" s="252"/>
      <c r="BA198" s="252"/>
      <c r="BB198" s="252"/>
      <c r="BC198" s="252"/>
      <c r="BD198" s="252"/>
      <c r="BE198" s="252"/>
      <c r="BF198" s="252"/>
      <c r="BG198" s="252"/>
      <c r="BH198" s="252"/>
      <c r="BI198" s="252"/>
      <c r="BJ198" s="252"/>
    </row>
    <row r="199" spans="1:62" ht="59.25" customHeight="1">
      <c r="A199" s="310" t="s">
        <v>428</v>
      </c>
      <c r="B199" s="267" t="s">
        <v>429</v>
      </c>
      <c r="C199" s="267" t="s">
        <v>35</v>
      </c>
      <c r="D199" s="268" t="s">
        <v>430</v>
      </c>
      <c r="E199" s="269" t="s">
        <v>6</v>
      </c>
      <c r="F199" s="270">
        <v>24</v>
      </c>
      <c r="G199" s="271">
        <v>79.37</v>
      </c>
      <c r="H199" s="271">
        <f t="shared" si="27"/>
        <v>99.11</v>
      </c>
      <c r="I199" s="272">
        <f t="shared" si="28"/>
        <v>2378.64</v>
      </c>
      <c r="J199" s="273">
        <f t="shared" si="22"/>
        <v>1E-3</v>
      </c>
      <c r="K199" s="252"/>
      <c r="L199" s="252"/>
      <c r="M199" s="251"/>
      <c r="N199" s="252"/>
      <c r="O199" s="252"/>
      <c r="P199" s="252"/>
      <c r="Q199" s="252"/>
      <c r="R199" s="252"/>
      <c r="S199" s="252"/>
      <c r="T199" s="252"/>
      <c r="U199" s="252"/>
      <c r="V199" s="252"/>
      <c r="W199" s="252"/>
      <c r="X199" s="252"/>
      <c r="Y199" s="252"/>
      <c r="Z199" s="252"/>
      <c r="AA199" s="252"/>
      <c r="AB199" s="252"/>
      <c r="AC199" s="252"/>
      <c r="AD199" s="252"/>
      <c r="AE199" s="252"/>
      <c r="AF199" s="252"/>
      <c r="AG199" s="252"/>
      <c r="AH199" s="252"/>
      <c r="AI199" s="252"/>
      <c r="AJ199" s="252"/>
      <c r="AK199" s="252"/>
      <c r="AL199" s="252"/>
      <c r="AM199" s="252"/>
      <c r="AN199" s="252"/>
      <c r="AO199" s="252"/>
      <c r="AP199" s="252"/>
      <c r="AQ199" s="252"/>
      <c r="AR199" s="252"/>
      <c r="AS199" s="252"/>
      <c r="AT199" s="252"/>
      <c r="AU199" s="252"/>
      <c r="AV199" s="252"/>
      <c r="AW199" s="252"/>
      <c r="AX199" s="252"/>
      <c r="AY199" s="252"/>
      <c r="AZ199" s="252"/>
      <c r="BA199" s="252"/>
      <c r="BB199" s="252"/>
      <c r="BC199" s="252"/>
      <c r="BD199" s="252"/>
      <c r="BE199" s="252"/>
      <c r="BF199" s="252"/>
      <c r="BG199" s="252"/>
      <c r="BH199" s="252"/>
      <c r="BI199" s="252"/>
      <c r="BJ199" s="252"/>
    </row>
    <row r="200" spans="1:62" ht="33.75" customHeight="1">
      <c r="A200" s="310" t="s">
        <v>431</v>
      </c>
      <c r="B200" s="267" t="s">
        <v>432</v>
      </c>
      <c r="C200" s="267" t="s">
        <v>35</v>
      </c>
      <c r="D200" s="268" t="s">
        <v>433</v>
      </c>
      <c r="E200" s="269" t="s">
        <v>6</v>
      </c>
      <c r="F200" s="270">
        <v>4</v>
      </c>
      <c r="G200" s="271">
        <v>2779.06</v>
      </c>
      <c r="H200" s="271">
        <f t="shared" si="27"/>
        <v>3470.21</v>
      </c>
      <c r="I200" s="272">
        <f t="shared" si="28"/>
        <v>13880.84</v>
      </c>
      <c r="J200" s="273">
        <f t="shared" si="22"/>
        <v>5.8999999999999999E-3</v>
      </c>
      <c r="K200" s="252"/>
      <c r="L200" s="252"/>
      <c r="M200" s="251"/>
      <c r="N200" s="252"/>
      <c r="O200" s="252"/>
      <c r="P200" s="252"/>
      <c r="Q200" s="252"/>
      <c r="R200" s="252"/>
      <c r="S200" s="252"/>
      <c r="T200" s="252"/>
      <c r="U200" s="252"/>
      <c r="V200" s="252"/>
      <c r="W200" s="252"/>
      <c r="X200" s="252"/>
      <c r="Y200" s="252"/>
      <c r="Z200" s="252"/>
      <c r="AA200" s="252"/>
      <c r="AB200" s="252"/>
      <c r="AC200" s="252"/>
      <c r="AD200" s="252"/>
      <c r="AE200" s="252"/>
      <c r="AF200" s="252"/>
      <c r="AG200" s="252"/>
      <c r="AH200" s="252"/>
      <c r="AI200" s="252"/>
      <c r="AJ200" s="252"/>
      <c r="AK200" s="252"/>
      <c r="AL200" s="252"/>
      <c r="AM200" s="252"/>
      <c r="AN200" s="252"/>
      <c r="AO200" s="252"/>
      <c r="AP200" s="252"/>
      <c r="AQ200" s="252"/>
      <c r="AR200" s="252"/>
      <c r="AS200" s="252"/>
      <c r="AT200" s="252"/>
      <c r="AU200" s="252"/>
      <c r="AV200" s="252"/>
      <c r="AW200" s="252"/>
      <c r="AX200" s="252"/>
      <c r="AY200" s="252"/>
      <c r="AZ200" s="252"/>
      <c r="BA200" s="252"/>
      <c r="BB200" s="252"/>
      <c r="BC200" s="252"/>
      <c r="BD200" s="252"/>
      <c r="BE200" s="252"/>
      <c r="BF200" s="252"/>
      <c r="BG200" s="252"/>
      <c r="BH200" s="252"/>
      <c r="BI200" s="252"/>
      <c r="BJ200" s="252"/>
    </row>
    <row r="201" spans="1:62" ht="33" customHeight="1">
      <c r="A201" s="310" t="s">
        <v>434</v>
      </c>
      <c r="B201" s="267">
        <v>101632</v>
      </c>
      <c r="C201" s="267" t="s">
        <v>21</v>
      </c>
      <c r="D201" s="268" t="s">
        <v>435</v>
      </c>
      <c r="E201" s="269" t="s">
        <v>6</v>
      </c>
      <c r="F201" s="270">
        <v>4</v>
      </c>
      <c r="G201" s="271">
        <v>31.23</v>
      </c>
      <c r="H201" s="271">
        <f t="shared" si="27"/>
        <v>39</v>
      </c>
      <c r="I201" s="272">
        <f t="shared" si="28"/>
        <v>156</v>
      </c>
      <c r="J201" s="273">
        <f t="shared" si="22"/>
        <v>1E-4</v>
      </c>
      <c r="K201" s="252"/>
      <c r="L201" s="252"/>
      <c r="M201" s="251"/>
      <c r="N201" s="252"/>
      <c r="O201" s="252"/>
      <c r="P201" s="252"/>
      <c r="Q201" s="252"/>
      <c r="R201" s="252"/>
      <c r="S201" s="252"/>
      <c r="T201" s="252"/>
      <c r="U201" s="252"/>
      <c r="V201" s="252"/>
      <c r="W201" s="252"/>
      <c r="X201" s="252"/>
      <c r="Y201" s="252"/>
      <c r="Z201" s="252"/>
      <c r="AA201" s="252"/>
      <c r="AB201" s="252"/>
      <c r="AC201" s="252"/>
      <c r="AD201" s="252"/>
      <c r="AE201" s="252"/>
      <c r="AF201" s="252"/>
      <c r="AG201" s="252"/>
      <c r="AH201" s="252"/>
      <c r="AI201" s="252"/>
      <c r="AJ201" s="252"/>
      <c r="AK201" s="252"/>
      <c r="AL201" s="252"/>
      <c r="AM201" s="252"/>
      <c r="AN201" s="252"/>
      <c r="AO201" s="252"/>
      <c r="AP201" s="252"/>
      <c r="AQ201" s="252"/>
      <c r="AR201" s="252"/>
      <c r="AS201" s="252"/>
      <c r="AT201" s="252"/>
      <c r="AU201" s="252"/>
      <c r="AV201" s="252"/>
      <c r="AW201" s="252"/>
      <c r="AX201" s="252"/>
      <c r="AY201" s="252"/>
      <c r="AZ201" s="252"/>
      <c r="BA201" s="252"/>
      <c r="BB201" s="252"/>
      <c r="BC201" s="252"/>
      <c r="BD201" s="252"/>
      <c r="BE201" s="252"/>
      <c r="BF201" s="252"/>
      <c r="BG201" s="252"/>
      <c r="BH201" s="252"/>
      <c r="BI201" s="252"/>
      <c r="BJ201" s="252"/>
    </row>
    <row r="202" spans="1:62" ht="34.5" customHeight="1">
      <c r="A202" s="310" t="s">
        <v>436</v>
      </c>
      <c r="B202" s="267" t="s">
        <v>437</v>
      </c>
      <c r="C202" s="267" t="s">
        <v>35</v>
      </c>
      <c r="D202" s="268" t="s">
        <v>438</v>
      </c>
      <c r="E202" s="269" t="s">
        <v>6</v>
      </c>
      <c r="F202" s="270">
        <v>16</v>
      </c>
      <c r="G202" s="271">
        <v>58.05</v>
      </c>
      <c r="H202" s="271">
        <f t="shared" si="27"/>
        <v>72.489999999999995</v>
      </c>
      <c r="I202" s="272">
        <f t="shared" si="28"/>
        <v>1159.8399999999999</v>
      </c>
      <c r="J202" s="273">
        <f t="shared" si="22"/>
        <v>5.0000000000000001E-4</v>
      </c>
      <c r="K202" s="252"/>
      <c r="L202" s="252"/>
      <c r="M202" s="251"/>
      <c r="N202" s="252"/>
      <c r="O202" s="252"/>
      <c r="P202" s="252"/>
      <c r="Q202" s="252"/>
      <c r="R202" s="252"/>
      <c r="S202" s="252"/>
      <c r="T202" s="252"/>
      <c r="U202" s="252"/>
      <c r="V202" s="252"/>
      <c r="W202" s="252"/>
      <c r="X202" s="252"/>
      <c r="Y202" s="252"/>
      <c r="Z202" s="252"/>
      <c r="AA202" s="252"/>
      <c r="AB202" s="252"/>
      <c r="AC202" s="252"/>
      <c r="AD202" s="252"/>
      <c r="AE202" s="252"/>
      <c r="AF202" s="252"/>
      <c r="AG202" s="252"/>
      <c r="AH202" s="252"/>
      <c r="AI202" s="252"/>
      <c r="AJ202" s="252"/>
      <c r="AK202" s="252"/>
      <c r="AL202" s="252"/>
      <c r="AM202" s="252"/>
      <c r="AN202" s="252"/>
      <c r="AO202" s="252"/>
      <c r="AP202" s="252"/>
      <c r="AQ202" s="252"/>
      <c r="AR202" s="252"/>
      <c r="AS202" s="252"/>
      <c r="AT202" s="252"/>
      <c r="AU202" s="252"/>
      <c r="AV202" s="252"/>
      <c r="AW202" s="252"/>
      <c r="AX202" s="252"/>
      <c r="AY202" s="252"/>
      <c r="AZ202" s="252"/>
      <c r="BA202" s="252"/>
      <c r="BB202" s="252"/>
      <c r="BC202" s="252"/>
      <c r="BD202" s="252"/>
      <c r="BE202" s="252"/>
      <c r="BF202" s="252"/>
      <c r="BG202" s="252"/>
      <c r="BH202" s="252"/>
      <c r="BI202" s="252"/>
      <c r="BJ202" s="252"/>
    </row>
    <row r="203" spans="1:62" ht="31.5" customHeight="1">
      <c r="A203" s="310" t="s">
        <v>439</v>
      </c>
      <c r="B203" s="267" t="s">
        <v>440</v>
      </c>
      <c r="C203" s="267" t="s">
        <v>35</v>
      </c>
      <c r="D203" s="268" t="s">
        <v>441</v>
      </c>
      <c r="E203" s="269" t="s">
        <v>6</v>
      </c>
      <c r="F203" s="270">
        <v>1</v>
      </c>
      <c r="G203" s="271">
        <v>59.24</v>
      </c>
      <c r="H203" s="271">
        <f t="shared" si="27"/>
        <v>73.97</v>
      </c>
      <c r="I203" s="272">
        <f t="shared" si="28"/>
        <v>73.97</v>
      </c>
      <c r="J203" s="273">
        <f t="shared" si="22"/>
        <v>0</v>
      </c>
      <c r="K203" s="252"/>
      <c r="L203" s="252"/>
      <c r="M203" s="251"/>
      <c r="N203" s="252"/>
      <c r="O203" s="252"/>
      <c r="P203" s="252"/>
      <c r="Q203" s="252"/>
      <c r="R203" s="252"/>
      <c r="S203" s="252"/>
      <c r="T203" s="252"/>
      <c r="U203" s="252"/>
      <c r="V203" s="252"/>
      <c r="W203" s="252"/>
      <c r="X203" s="252"/>
      <c r="Y203" s="252"/>
      <c r="Z203" s="252"/>
      <c r="AA203" s="252"/>
      <c r="AB203" s="252"/>
      <c r="AC203" s="252"/>
      <c r="AD203" s="252"/>
      <c r="AE203" s="252"/>
      <c r="AF203" s="252"/>
      <c r="AG203" s="252"/>
      <c r="AH203" s="252"/>
      <c r="AI203" s="252"/>
      <c r="AJ203" s="252"/>
      <c r="AK203" s="252"/>
      <c r="AL203" s="252"/>
      <c r="AM203" s="252"/>
      <c r="AN203" s="252"/>
      <c r="AO203" s="252"/>
      <c r="AP203" s="252"/>
      <c r="AQ203" s="252"/>
      <c r="AR203" s="252"/>
      <c r="AS203" s="252"/>
      <c r="AT203" s="252"/>
      <c r="AU203" s="252"/>
      <c r="AV203" s="252"/>
      <c r="AW203" s="252"/>
      <c r="AX203" s="252"/>
      <c r="AY203" s="252"/>
      <c r="AZ203" s="252"/>
      <c r="BA203" s="252"/>
      <c r="BB203" s="252"/>
      <c r="BC203" s="252"/>
      <c r="BD203" s="252"/>
      <c r="BE203" s="252"/>
      <c r="BF203" s="252"/>
      <c r="BG203" s="252"/>
      <c r="BH203" s="252"/>
      <c r="BI203" s="252"/>
      <c r="BJ203" s="252"/>
    </row>
    <row r="204" spans="1:62" ht="29.25" customHeight="1">
      <c r="A204" s="310" t="s">
        <v>442</v>
      </c>
      <c r="B204" s="267" t="s">
        <v>443</v>
      </c>
      <c r="C204" s="267" t="s">
        <v>35</v>
      </c>
      <c r="D204" s="268" t="s">
        <v>444</v>
      </c>
      <c r="E204" s="269" t="s">
        <v>6</v>
      </c>
      <c r="F204" s="270">
        <v>20</v>
      </c>
      <c r="G204" s="271">
        <v>49.27</v>
      </c>
      <c r="H204" s="271">
        <f t="shared" si="27"/>
        <v>61.52</v>
      </c>
      <c r="I204" s="272">
        <f t="shared" si="28"/>
        <v>1230.4000000000001</v>
      </c>
      <c r="J204" s="273">
        <f t="shared" si="22"/>
        <v>5.0000000000000001E-4</v>
      </c>
      <c r="K204" s="252"/>
      <c r="L204" s="252"/>
      <c r="M204" s="251"/>
      <c r="N204" s="252"/>
      <c r="O204" s="252"/>
      <c r="P204" s="252"/>
      <c r="Q204" s="252"/>
      <c r="R204" s="252"/>
      <c r="S204" s="252"/>
      <c r="T204" s="252"/>
      <c r="U204" s="252"/>
      <c r="V204" s="252"/>
      <c r="W204" s="252"/>
      <c r="X204" s="252"/>
      <c r="Y204" s="252"/>
      <c r="Z204" s="252"/>
      <c r="AA204" s="252"/>
      <c r="AB204" s="252"/>
      <c r="AC204" s="252"/>
      <c r="AD204" s="252"/>
      <c r="AE204" s="252"/>
      <c r="AF204" s="252"/>
      <c r="AG204" s="252"/>
      <c r="AH204" s="252"/>
      <c r="AI204" s="252"/>
      <c r="AJ204" s="252"/>
      <c r="AK204" s="252"/>
      <c r="AL204" s="252"/>
      <c r="AM204" s="252"/>
      <c r="AN204" s="252"/>
      <c r="AO204" s="252"/>
      <c r="AP204" s="252"/>
      <c r="AQ204" s="252"/>
      <c r="AR204" s="252"/>
      <c r="AS204" s="252"/>
      <c r="AT204" s="252"/>
      <c r="AU204" s="252"/>
      <c r="AV204" s="252"/>
      <c r="AW204" s="252"/>
      <c r="AX204" s="252"/>
      <c r="AY204" s="252"/>
      <c r="AZ204" s="252"/>
      <c r="BA204" s="252"/>
      <c r="BB204" s="252"/>
      <c r="BC204" s="252"/>
      <c r="BD204" s="252"/>
      <c r="BE204" s="252"/>
      <c r="BF204" s="252"/>
      <c r="BG204" s="252"/>
      <c r="BH204" s="252"/>
      <c r="BI204" s="252"/>
      <c r="BJ204" s="252"/>
    </row>
    <row r="205" spans="1:62" ht="40.5" customHeight="1">
      <c r="A205" s="310" t="s">
        <v>445</v>
      </c>
      <c r="B205" s="267" t="s">
        <v>446</v>
      </c>
      <c r="C205" s="267" t="s">
        <v>35</v>
      </c>
      <c r="D205" s="268" t="s">
        <v>447</v>
      </c>
      <c r="E205" s="269" t="s">
        <v>6</v>
      </c>
      <c r="F205" s="270">
        <v>18</v>
      </c>
      <c r="G205" s="271">
        <v>46.15</v>
      </c>
      <c r="H205" s="271">
        <f t="shared" si="27"/>
        <v>57.63</v>
      </c>
      <c r="I205" s="272">
        <f t="shared" si="28"/>
        <v>1037.3399999999999</v>
      </c>
      <c r="J205" s="273">
        <f t="shared" si="22"/>
        <v>4.0000000000000002E-4</v>
      </c>
      <c r="K205" s="252"/>
      <c r="L205" s="252"/>
      <c r="M205" s="251"/>
      <c r="N205" s="252"/>
      <c r="O205" s="252"/>
      <c r="P205" s="252"/>
      <c r="Q205" s="252"/>
      <c r="R205" s="252"/>
      <c r="S205" s="252"/>
      <c r="T205" s="252"/>
      <c r="U205" s="252"/>
      <c r="V205" s="252"/>
      <c r="W205" s="252"/>
      <c r="X205" s="252"/>
      <c r="Y205" s="252"/>
      <c r="Z205" s="252"/>
      <c r="AA205" s="252"/>
      <c r="AB205" s="252"/>
      <c r="AC205" s="252"/>
      <c r="AD205" s="252"/>
      <c r="AE205" s="252"/>
      <c r="AF205" s="252"/>
      <c r="AG205" s="252"/>
      <c r="AH205" s="252"/>
      <c r="AI205" s="252"/>
      <c r="AJ205" s="252"/>
      <c r="AK205" s="252"/>
      <c r="AL205" s="252"/>
      <c r="AM205" s="252"/>
      <c r="AN205" s="252"/>
      <c r="AO205" s="252"/>
      <c r="AP205" s="252"/>
      <c r="AQ205" s="252"/>
      <c r="AR205" s="252"/>
      <c r="AS205" s="252"/>
      <c r="AT205" s="252"/>
      <c r="AU205" s="252"/>
      <c r="AV205" s="252"/>
      <c r="AW205" s="252"/>
      <c r="AX205" s="252"/>
      <c r="AY205" s="252"/>
      <c r="AZ205" s="252"/>
      <c r="BA205" s="252"/>
      <c r="BB205" s="252"/>
      <c r="BC205" s="252"/>
      <c r="BD205" s="252"/>
      <c r="BE205" s="252"/>
      <c r="BF205" s="252"/>
      <c r="BG205" s="252"/>
      <c r="BH205" s="252"/>
      <c r="BI205" s="252"/>
      <c r="BJ205" s="252"/>
    </row>
    <row r="206" spans="1:62" ht="32.25" customHeight="1">
      <c r="A206" s="310" t="s">
        <v>448</v>
      </c>
      <c r="B206" s="267" t="s">
        <v>449</v>
      </c>
      <c r="C206" s="267" t="s">
        <v>35</v>
      </c>
      <c r="D206" s="268" t="s">
        <v>450</v>
      </c>
      <c r="E206" s="269" t="s">
        <v>6</v>
      </c>
      <c r="F206" s="270">
        <v>46</v>
      </c>
      <c r="G206" s="271">
        <v>50.32</v>
      </c>
      <c r="H206" s="271">
        <f t="shared" si="27"/>
        <v>62.83</v>
      </c>
      <c r="I206" s="272">
        <f t="shared" si="28"/>
        <v>2890.18</v>
      </c>
      <c r="J206" s="273">
        <f t="shared" ref="J206:J237" si="29">ROUND(I206/$I$279,4)</f>
        <v>1.1999999999999999E-3</v>
      </c>
      <c r="K206" s="252"/>
      <c r="L206" s="252"/>
      <c r="M206" s="251"/>
      <c r="N206" s="252"/>
      <c r="O206" s="252"/>
      <c r="P206" s="252"/>
      <c r="Q206" s="252"/>
      <c r="R206" s="252"/>
      <c r="S206" s="252"/>
      <c r="T206" s="252"/>
      <c r="U206" s="252"/>
      <c r="V206" s="252"/>
      <c r="W206" s="252"/>
      <c r="X206" s="252"/>
      <c r="Y206" s="252"/>
      <c r="Z206" s="252"/>
      <c r="AA206" s="252"/>
      <c r="AB206" s="252"/>
      <c r="AC206" s="252"/>
      <c r="AD206" s="252"/>
      <c r="AE206" s="252"/>
      <c r="AF206" s="252"/>
      <c r="AG206" s="252"/>
      <c r="AH206" s="252"/>
      <c r="AI206" s="252"/>
      <c r="AJ206" s="252"/>
      <c r="AK206" s="252"/>
      <c r="AL206" s="252"/>
      <c r="AM206" s="252"/>
      <c r="AN206" s="252"/>
      <c r="AO206" s="252"/>
      <c r="AP206" s="252"/>
      <c r="AQ206" s="252"/>
      <c r="AR206" s="252"/>
      <c r="AS206" s="252"/>
      <c r="AT206" s="252"/>
      <c r="AU206" s="252"/>
      <c r="AV206" s="252"/>
      <c r="AW206" s="252"/>
      <c r="AX206" s="252"/>
      <c r="AY206" s="252"/>
      <c r="AZ206" s="252"/>
      <c r="BA206" s="252"/>
      <c r="BB206" s="252"/>
      <c r="BC206" s="252"/>
      <c r="BD206" s="252"/>
      <c r="BE206" s="252"/>
      <c r="BF206" s="252"/>
      <c r="BG206" s="252"/>
      <c r="BH206" s="252"/>
      <c r="BI206" s="252"/>
      <c r="BJ206" s="252"/>
    </row>
    <row r="207" spans="1:62" ht="30.75" customHeight="1">
      <c r="A207" s="310" t="s">
        <v>451</v>
      </c>
      <c r="B207" s="267" t="s">
        <v>452</v>
      </c>
      <c r="C207" s="267" t="s">
        <v>35</v>
      </c>
      <c r="D207" s="268" t="s">
        <v>453</v>
      </c>
      <c r="E207" s="269" t="s">
        <v>6</v>
      </c>
      <c r="F207" s="270">
        <v>54</v>
      </c>
      <c r="G207" s="271">
        <v>75.91</v>
      </c>
      <c r="H207" s="271">
        <f t="shared" si="27"/>
        <v>94.79</v>
      </c>
      <c r="I207" s="272">
        <f t="shared" si="28"/>
        <v>5118.66</v>
      </c>
      <c r="J207" s="273">
        <f t="shared" si="29"/>
        <v>2.2000000000000001E-3</v>
      </c>
      <c r="K207" s="252"/>
      <c r="L207" s="252"/>
      <c r="M207" s="251"/>
      <c r="N207" s="252"/>
      <c r="O207" s="252"/>
      <c r="P207" s="252"/>
      <c r="Q207" s="252"/>
      <c r="R207" s="252"/>
      <c r="S207" s="252"/>
      <c r="T207" s="252"/>
      <c r="U207" s="252"/>
      <c r="V207" s="252"/>
      <c r="W207" s="252"/>
      <c r="X207" s="252"/>
      <c r="Y207" s="252"/>
      <c r="Z207" s="252"/>
      <c r="AA207" s="252"/>
      <c r="AB207" s="252"/>
      <c r="AC207" s="252"/>
      <c r="AD207" s="252"/>
      <c r="AE207" s="252"/>
      <c r="AF207" s="252"/>
      <c r="AG207" s="252"/>
      <c r="AH207" s="252"/>
      <c r="AI207" s="252"/>
      <c r="AJ207" s="252"/>
      <c r="AK207" s="252"/>
      <c r="AL207" s="252"/>
      <c r="AM207" s="252"/>
      <c r="AN207" s="252"/>
      <c r="AO207" s="252"/>
      <c r="AP207" s="252"/>
      <c r="AQ207" s="252"/>
      <c r="AR207" s="252"/>
      <c r="AS207" s="252"/>
      <c r="AT207" s="252"/>
      <c r="AU207" s="252"/>
      <c r="AV207" s="252"/>
      <c r="AW207" s="252"/>
      <c r="AX207" s="252"/>
      <c r="AY207" s="252"/>
      <c r="AZ207" s="252"/>
      <c r="BA207" s="252"/>
      <c r="BB207" s="252"/>
      <c r="BC207" s="252"/>
      <c r="BD207" s="252"/>
      <c r="BE207" s="252"/>
      <c r="BF207" s="252"/>
      <c r="BG207" s="252"/>
      <c r="BH207" s="252"/>
      <c r="BI207" s="252"/>
      <c r="BJ207" s="252"/>
    </row>
    <row r="208" spans="1:62" ht="32.25" customHeight="1">
      <c r="A208" s="310" t="s">
        <v>454</v>
      </c>
      <c r="B208" s="267" t="s">
        <v>455</v>
      </c>
      <c r="C208" s="267" t="s">
        <v>35</v>
      </c>
      <c r="D208" s="268" t="s">
        <v>456</v>
      </c>
      <c r="E208" s="269" t="s">
        <v>6</v>
      </c>
      <c r="F208" s="270">
        <v>4</v>
      </c>
      <c r="G208" s="271">
        <v>488.93</v>
      </c>
      <c r="H208" s="271">
        <f t="shared" si="27"/>
        <v>610.53</v>
      </c>
      <c r="I208" s="272">
        <f t="shared" si="28"/>
        <v>2442.12</v>
      </c>
      <c r="J208" s="273">
        <f t="shared" si="29"/>
        <v>1E-3</v>
      </c>
      <c r="K208" s="252"/>
      <c r="L208" s="252"/>
      <c r="M208" s="251"/>
      <c r="N208" s="252"/>
      <c r="O208" s="252"/>
      <c r="P208" s="252"/>
      <c r="Q208" s="252"/>
      <c r="R208" s="252"/>
      <c r="S208" s="252"/>
      <c r="T208" s="252"/>
      <c r="U208" s="252"/>
      <c r="V208" s="252"/>
      <c r="W208" s="252"/>
      <c r="X208" s="252"/>
      <c r="Y208" s="252"/>
      <c r="Z208" s="252"/>
      <c r="AA208" s="252"/>
      <c r="AB208" s="252"/>
      <c r="AC208" s="252"/>
      <c r="AD208" s="252"/>
      <c r="AE208" s="252"/>
      <c r="AF208" s="252"/>
      <c r="AG208" s="252"/>
      <c r="AH208" s="252"/>
      <c r="AI208" s="252"/>
      <c r="AJ208" s="252"/>
      <c r="AK208" s="252"/>
      <c r="AL208" s="252"/>
      <c r="AM208" s="252"/>
      <c r="AN208" s="252"/>
      <c r="AO208" s="252"/>
      <c r="AP208" s="252"/>
      <c r="AQ208" s="252"/>
      <c r="AR208" s="252"/>
      <c r="AS208" s="252"/>
      <c r="AT208" s="252"/>
      <c r="AU208" s="252"/>
      <c r="AV208" s="252"/>
      <c r="AW208" s="252"/>
      <c r="AX208" s="252"/>
      <c r="AY208" s="252"/>
      <c r="AZ208" s="252"/>
      <c r="BA208" s="252"/>
      <c r="BB208" s="252"/>
      <c r="BC208" s="252"/>
      <c r="BD208" s="252"/>
      <c r="BE208" s="252"/>
      <c r="BF208" s="252"/>
      <c r="BG208" s="252"/>
      <c r="BH208" s="252"/>
      <c r="BI208" s="252"/>
      <c r="BJ208" s="252"/>
    </row>
    <row r="209" spans="1:62" ht="30" customHeight="1">
      <c r="A209" s="310" t="s">
        <v>457</v>
      </c>
      <c r="B209" s="267" t="s">
        <v>458</v>
      </c>
      <c r="C209" s="267" t="s">
        <v>65</v>
      </c>
      <c r="D209" s="268" t="s">
        <v>459</v>
      </c>
      <c r="E209" s="269" t="s">
        <v>39</v>
      </c>
      <c r="F209" s="270">
        <v>707.1</v>
      </c>
      <c r="G209" s="271">
        <v>26.84</v>
      </c>
      <c r="H209" s="271">
        <f t="shared" si="27"/>
        <v>33.520000000000003</v>
      </c>
      <c r="I209" s="272">
        <f t="shared" si="28"/>
        <v>23701.99</v>
      </c>
      <c r="J209" s="273">
        <f t="shared" si="29"/>
        <v>1.01E-2</v>
      </c>
      <c r="K209" s="252"/>
      <c r="L209" s="252"/>
      <c r="M209" s="251"/>
      <c r="N209" s="252"/>
      <c r="O209" s="252"/>
      <c r="P209" s="252"/>
      <c r="Q209" s="252"/>
      <c r="R209" s="252"/>
      <c r="S209" s="252"/>
      <c r="T209" s="252"/>
      <c r="U209" s="252"/>
      <c r="V209" s="252"/>
      <c r="W209" s="252"/>
      <c r="X209" s="252"/>
      <c r="Y209" s="252"/>
      <c r="Z209" s="252"/>
      <c r="AA209" s="252"/>
      <c r="AB209" s="252"/>
      <c r="AC209" s="252"/>
      <c r="AD209" s="252"/>
      <c r="AE209" s="252"/>
      <c r="AF209" s="252"/>
      <c r="AG209" s="252"/>
      <c r="AH209" s="252"/>
      <c r="AI209" s="252"/>
      <c r="AJ209" s="252"/>
      <c r="AK209" s="252"/>
      <c r="AL209" s="252"/>
      <c r="AM209" s="252"/>
      <c r="AN209" s="252"/>
      <c r="AO209" s="252"/>
      <c r="AP209" s="252"/>
      <c r="AQ209" s="252"/>
      <c r="AR209" s="252"/>
      <c r="AS209" s="252"/>
      <c r="AT209" s="252"/>
      <c r="AU209" s="252"/>
      <c r="AV209" s="252"/>
      <c r="AW209" s="252"/>
      <c r="AX209" s="252"/>
      <c r="AY209" s="252"/>
      <c r="AZ209" s="252"/>
      <c r="BA209" s="252"/>
      <c r="BB209" s="252"/>
      <c r="BC209" s="252"/>
      <c r="BD209" s="252"/>
      <c r="BE209" s="252"/>
      <c r="BF209" s="252"/>
      <c r="BG209" s="252"/>
      <c r="BH209" s="252"/>
      <c r="BI209" s="252"/>
      <c r="BJ209" s="252"/>
    </row>
    <row r="210" spans="1:62" ht="33" customHeight="1">
      <c r="A210" s="310" t="s">
        <v>460</v>
      </c>
      <c r="B210" s="267">
        <v>95801</v>
      </c>
      <c r="C210" s="267" t="s">
        <v>21</v>
      </c>
      <c r="D210" s="268" t="s">
        <v>461</v>
      </c>
      <c r="E210" s="269" t="s">
        <v>6</v>
      </c>
      <c r="F210" s="270">
        <v>165</v>
      </c>
      <c r="G210" s="271">
        <v>50.46</v>
      </c>
      <c r="H210" s="271">
        <f t="shared" si="27"/>
        <v>63.01</v>
      </c>
      <c r="I210" s="272">
        <f t="shared" si="28"/>
        <v>10396.65</v>
      </c>
      <c r="J210" s="273">
        <f t="shared" si="29"/>
        <v>4.4000000000000003E-3</v>
      </c>
      <c r="K210" s="252"/>
      <c r="L210" s="252"/>
      <c r="M210" s="251"/>
      <c r="N210" s="252"/>
      <c r="O210" s="252"/>
      <c r="P210" s="252"/>
      <c r="Q210" s="252"/>
      <c r="R210" s="252"/>
      <c r="S210" s="252"/>
      <c r="T210" s="252"/>
      <c r="U210" s="252"/>
      <c r="V210" s="252"/>
      <c r="W210" s="252"/>
      <c r="X210" s="252"/>
      <c r="Y210" s="252"/>
      <c r="Z210" s="252"/>
      <c r="AA210" s="252"/>
      <c r="AB210" s="252"/>
      <c r="AC210" s="252"/>
      <c r="AD210" s="252"/>
      <c r="AE210" s="252"/>
      <c r="AF210" s="252"/>
      <c r="AG210" s="252"/>
      <c r="AH210" s="252"/>
      <c r="AI210" s="252"/>
      <c r="AJ210" s="252"/>
      <c r="AK210" s="252"/>
      <c r="AL210" s="252"/>
      <c r="AM210" s="252"/>
      <c r="AN210" s="252"/>
      <c r="AO210" s="252"/>
      <c r="AP210" s="252"/>
      <c r="AQ210" s="252"/>
      <c r="AR210" s="252"/>
      <c r="AS210" s="252"/>
      <c r="AT210" s="252"/>
      <c r="AU210" s="252"/>
      <c r="AV210" s="252"/>
      <c r="AW210" s="252"/>
      <c r="AX210" s="252"/>
      <c r="AY210" s="252"/>
      <c r="AZ210" s="252"/>
      <c r="BA210" s="252"/>
      <c r="BB210" s="252"/>
      <c r="BC210" s="252"/>
      <c r="BD210" s="252"/>
      <c r="BE210" s="252"/>
      <c r="BF210" s="252"/>
      <c r="BG210" s="252"/>
      <c r="BH210" s="252"/>
      <c r="BI210" s="252"/>
      <c r="BJ210" s="252"/>
    </row>
    <row r="211" spans="1:62" ht="32.25" customHeight="1">
      <c r="A211" s="310" t="s">
        <v>462</v>
      </c>
      <c r="B211" s="267" t="s">
        <v>373</v>
      </c>
      <c r="C211" s="267" t="s">
        <v>65</v>
      </c>
      <c r="D211" s="268" t="s">
        <v>463</v>
      </c>
      <c r="E211" s="269" t="s">
        <v>39</v>
      </c>
      <c r="F211" s="270">
        <v>340</v>
      </c>
      <c r="G211" s="271">
        <v>28.74</v>
      </c>
      <c r="H211" s="271">
        <f t="shared" si="27"/>
        <v>35.89</v>
      </c>
      <c r="I211" s="272">
        <f t="shared" si="28"/>
        <v>12202.6</v>
      </c>
      <c r="J211" s="273">
        <f t="shared" si="29"/>
        <v>5.1999999999999998E-3</v>
      </c>
      <c r="K211" s="252"/>
      <c r="L211" s="252"/>
      <c r="M211" s="251"/>
      <c r="N211" s="252"/>
      <c r="O211" s="252"/>
      <c r="P211" s="252"/>
      <c r="Q211" s="252"/>
      <c r="R211" s="252"/>
      <c r="S211" s="252"/>
      <c r="T211" s="252"/>
      <c r="U211" s="252"/>
      <c r="V211" s="252"/>
      <c r="W211" s="252"/>
      <c r="X211" s="252"/>
      <c r="Y211" s="252"/>
      <c r="Z211" s="252"/>
      <c r="AA211" s="252"/>
      <c r="AB211" s="252"/>
      <c r="AC211" s="252"/>
      <c r="AD211" s="252"/>
      <c r="AE211" s="252"/>
      <c r="AF211" s="252"/>
      <c r="AG211" s="252"/>
      <c r="AH211" s="252"/>
      <c r="AI211" s="252"/>
      <c r="AJ211" s="252"/>
      <c r="AK211" s="252"/>
      <c r="AL211" s="252"/>
      <c r="AM211" s="252"/>
      <c r="AN211" s="252"/>
      <c r="AO211" s="252"/>
      <c r="AP211" s="252"/>
      <c r="AQ211" s="252"/>
      <c r="AR211" s="252"/>
      <c r="AS211" s="252"/>
      <c r="AT211" s="252"/>
      <c r="AU211" s="252"/>
      <c r="AV211" s="252"/>
      <c r="AW211" s="252"/>
      <c r="AX211" s="252"/>
      <c r="AY211" s="252"/>
      <c r="AZ211" s="252"/>
      <c r="BA211" s="252"/>
      <c r="BB211" s="252"/>
      <c r="BC211" s="252"/>
      <c r="BD211" s="252"/>
      <c r="BE211" s="252"/>
      <c r="BF211" s="252"/>
      <c r="BG211" s="252"/>
      <c r="BH211" s="252"/>
      <c r="BI211" s="252"/>
      <c r="BJ211" s="252"/>
    </row>
    <row r="212" spans="1:62" ht="43.5" customHeight="1">
      <c r="A212" s="310" t="s">
        <v>464</v>
      </c>
      <c r="B212" s="267">
        <v>95802</v>
      </c>
      <c r="C212" s="267" t="s">
        <v>21</v>
      </c>
      <c r="D212" s="268" t="s">
        <v>465</v>
      </c>
      <c r="E212" s="269" t="s">
        <v>6</v>
      </c>
      <c r="F212" s="270">
        <v>50</v>
      </c>
      <c r="G212" s="271">
        <v>55.28</v>
      </c>
      <c r="H212" s="271">
        <f t="shared" si="27"/>
        <v>69.03</v>
      </c>
      <c r="I212" s="272">
        <f t="shared" si="28"/>
        <v>3451.5</v>
      </c>
      <c r="J212" s="273">
        <f t="shared" si="29"/>
        <v>1.5E-3</v>
      </c>
      <c r="K212" s="252"/>
      <c r="L212" s="252"/>
      <c r="M212" s="251"/>
      <c r="N212" s="252"/>
      <c r="O212" s="252"/>
      <c r="P212" s="252"/>
      <c r="Q212" s="252"/>
      <c r="R212" s="252"/>
      <c r="S212" s="252"/>
      <c r="T212" s="252"/>
      <c r="U212" s="252"/>
      <c r="V212" s="252"/>
      <c r="W212" s="252"/>
      <c r="X212" s="252"/>
      <c r="Y212" s="252"/>
      <c r="Z212" s="252"/>
      <c r="AA212" s="252"/>
      <c r="AB212" s="252"/>
      <c r="AC212" s="252"/>
      <c r="AD212" s="252"/>
      <c r="AE212" s="252"/>
      <c r="AF212" s="252"/>
      <c r="AG212" s="252"/>
      <c r="AH212" s="252"/>
      <c r="AI212" s="252"/>
      <c r="AJ212" s="252"/>
      <c r="AK212" s="252"/>
      <c r="AL212" s="252"/>
      <c r="AM212" s="252"/>
      <c r="AN212" s="252"/>
      <c r="AO212" s="252"/>
      <c r="AP212" s="252"/>
      <c r="AQ212" s="252"/>
      <c r="AR212" s="252"/>
      <c r="AS212" s="252"/>
      <c r="AT212" s="252"/>
      <c r="AU212" s="252"/>
      <c r="AV212" s="252"/>
      <c r="AW212" s="252"/>
      <c r="AX212" s="252"/>
      <c r="AY212" s="252"/>
      <c r="AZ212" s="252"/>
      <c r="BA212" s="252"/>
      <c r="BB212" s="252"/>
      <c r="BC212" s="252"/>
      <c r="BD212" s="252"/>
      <c r="BE212" s="252"/>
      <c r="BF212" s="252"/>
      <c r="BG212" s="252"/>
      <c r="BH212" s="252"/>
      <c r="BI212" s="252"/>
      <c r="BJ212" s="252"/>
    </row>
    <row r="213" spans="1:62" ht="30.75" customHeight="1">
      <c r="A213" s="310" t="s">
        <v>466</v>
      </c>
      <c r="B213" s="267">
        <v>97667</v>
      </c>
      <c r="C213" s="267" t="s">
        <v>21</v>
      </c>
      <c r="D213" s="268" t="s">
        <v>467</v>
      </c>
      <c r="E213" s="269" t="s">
        <v>39</v>
      </c>
      <c r="F213" s="270">
        <v>50</v>
      </c>
      <c r="G213" s="271">
        <v>9.31</v>
      </c>
      <c r="H213" s="271">
        <f t="shared" si="27"/>
        <v>11.63</v>
      </c>
      <c r="I213" s="272">
        <f t="shared" si="28"/>
        <v>581.5</v>
      </c>
      <c r="J213" s="273">
        <f t="shared" si="29"/>
        <v>2.0000000000000001E-4</v>
      </c>
      <c r="K213" s="252"/>
      <c r="L213" s="252"/>
      <c r="M213" s="251"/>
      <c r="N213" s="252"/>
      <c r="O213" s="252"/>
      <c r="P213" s="252"/>
      <c r="Q213" s="252"/>
      <c r="R213" s="252"/>
      <c r="S213" s="252"/>
      <c r="T213" s="252"/>
      <c r="U213" s="252"/>
      <c r="V213" s="252"/>
      <c r="W213" s="252"/>
      <c r="X213" s="252"/>
      <c r="Y213" s="252"/>
      <c r="Z213" s="252"/>
      <c r="AA213" s="252"/>
      <c r="AB213" s="252"/>
      <c r="AC213" s="252"/>
      <c r="AD213" s="252"/>
      <c r="AE213" s="252"/>
      <c r="AF213" s="252"/>
      <c r="AG213" s="252"/>
      <c r="AH213" s="252"/>
      <c r="AI213" s="252"/>
      <c r="AJ213" s="252"/>
      <c r="AK213" s="252"/>
      <c r="AL213" s="252"/>
      <c r="AM213" s="252"/>
      <c r="AN213" s="252"/>
      <c r="AO213" s="252"/>
      <c r="AP213" s="252"/>
      <c r="AQ213" s="252"/>
      <c r="AR213" s="252"/>
      <c r="AS213" s="252"/>
      <c r="AT213" s="252"/>
      <c r="AU213" s="252"/>
      <c r="AV213" s="252"/>
      <c r="AW213" s="252"/>
      <c r="AX213" s="252"/>
      <c r="AY213" s="252"/>
      <c r="AZ213" s="252"/>
      <c r="BA213" s="252"/>
      <c r="BB213" s="252"/>
      <c r="BC213" s="252"/>
      <c r="BD213" s="252"/>
      <c r="BE213" s="252"/>
      <c r="BF213" s="252"/>
      <c r="BG213" s="252"/>
      <c r="BH213" s="252"/>
      <c r="BI213" s="252"/>
      <c r="BJ213" s="252"/>
    </row>
    <row r="214" spans="1:62" ht="30" customHeight="1">
      <c r="A214" s="310" t="s">
        <v>468</v>
      </c>
      <c r="B214" s="267" t="s">
        <v>376</v>
      </c>
      <c r="C214" s="267" t="s">
        <v>65</v>
      </c>
      <c r="D214" s="268" t="s">
        <v>377</v>
      </c>
      <c r="E214" s="269" t="s">
        <v>39</v>
      </c>
      <c r="F214" s="270">
        <v>11</v>
      </c>
      <c r="G214" s="271">
        <v>75.77</v>
      </c>
      <c r="H214" s="271">
        <f t="shared" si="27"/>
        <v>94.61</v>
      </c>
      <c r="I214" s="272">
        <f t="shared" si="28"/>
        <v>1040.71</v>
      </c>
      <c r="J214" s="273">
        <f t="shared" si="29"/>
        <v>4.0000000000000002E-4</v>
      </c>
      <c r="K214" s="252"/>
      <c r="L214" s="252"/>
      <c r="M214" s="251"/>
      <c r="N214" s="252"/>
      <c r="O214" s="252"/>
      <c r="P214" s="252"/>
      <c r="Q214" s="252"/>
      <c r="R214" s="252"/>
      <c r="S214" s="252"/>
      <c r="T214" s="252"/>
      <c r="U214" s="252"/>
      <c r="V214" s="252"/>
      <c r="W214" s="252"/>
      <c r="X214" s="252"/>
      <c r="Y214" s="252"/>
      <c r="Z214" s="252"/>
      <c r="AA214" s="252"/>
      <c r="AB214" s="252"/>
      <c r="AC214" s="252"/>
      <c r="AD214" s="252"/>
      <c r="AE214" s="252"/>
      <c r="AF214" s="252"/>
      <c r="AG214" s="252"/>
      <c r="AH214" s="252"/>
      <c r="AI214" s="252"/>
      <c r="AJ214" s="252"/>
      <c r="AK214" s="252"/>
      <c r="AL214" s="252"/>
      <c r="AM214" s="252"/>
      <c r="AN214" s="252"/>
      <c r="AO214" s="252"/>
      <c r="AP214" s="252"/>
      <c r="AQ214" s="252"/>
      <c r="AR214" s="252"/>
      <c r="AS214" s="252"/>
      <c r="AT214" s="252"/>
      <c r="AU214" s="252"/>
      <c r="AV214" s="252"/>
      <c r="AW214" s="252"/>
      <c r="AX214" s="252"/>
      <c r="AY214" s="252"/>
      <c r="AZ214" s="252"/>
      <c r="BA214" s="252"/>
      <c r="BB214" s="252"/>
      <c r="BC214" s="252"/>
      <c r="BD214" s="252"/>
      <c r="BE214" s="252"/>
      <c r="BF214" s="252"/>
      <c r="BG214" s="252"/>
      <c r="BH214" s="252"/>
      <c r="BI214" s="252"/>
      <c r="BJ214" s="252"/>
    </row>
    <row r="215" spans="1:62" ht="24.95" customHeight="1">
      <c r="A215" s="310" t="s">
        <v>469</v>
      </c>
      <c r="B215" s="267" t="s">
        <v>470</v>
      </c>
      <c r="C215" s="267" t="s">
        <v>35</v>
      </c>
      <c r="D215" s="268" t="s">
        <v>471</v>
      </c>
      <c r="E215" s="269" t="s">
        <v>6</v>
      </c>
      <c r="F215" s="270">
        <v>3</v>
      </c>
      <c r="G215" s="271">
        <v>85.15</v>
      </c>
      <c r="H215" s="271">
        <f t="shared" si="27"/>
        <v>106.33</v>
      </c>
      <c r="I215" s="272">
        <f t="shared" si="28"/>
        <v>318.99</v>
      </c>
      <c r="J215" s="273">
        <f t="shared" si="29"/>
        <v>1E-4</v>
      </c>
      <c r="K215" s="252"/>
      <c r="L215" s="252"/>
      <c r="M215" s="251"/>
      <c r="N215" s="252"/>
      <c r="O215" s="252"/>
      <c r="P215" s="252"/>
      <c r="Q215" s="252"/>
      <c r="R215" s="252"/>
      <c r="S215" s="252"/>
      <c r="T215" s="252"/>
      <c r="U215" s="252"/>
      <c r="V215" s="252"/>
      <c r="W215" s="252"/>
      <c r="X215" s="252"/>
      <c r="Y215" s="252"/>
      <c r="Z215" s="252"/>
      <c r="AA215" s="252"/>
      <c r="AB215" s="252"/>
      <c r="AC215" s="252"/>
      <c r="AD215" s="252"/>
      <c r="AE215" s="252"/>
      <c r="AF215" s="252"/>
      <c r="AG215" s="252"/>
      <c r="AH215" s="252"/>
      <c r="AI215" s="252"/>
      <c r="AJ215" s="252"/>
      <c r="AK215" s="252"/>
      <c r="AL215" s="252"/>
      <c r="AM215" s="252"/>
      <c r="AN215" s="252"/>
      <c r="AO215" s="252"/>
      <c r="AP215" s="252"/>
      <c r="AQ215" s="252"/>
      <c r="AR215" s="252"/>
      <c r="AS215" s="252"/>
      <c r="AT215" s="252"/>
      <c r="AU215" s="252"/>
      <c r="AV215" s="252"/>
      <c r="AW215" s="252"/>
      <c r="AX215" s="252"/>
      <c r="AY215" s="252"/>
      <c r="AZ215" s="252"/>
      <c r="BA215" s="252"/>
      <c r="BB215" s="252"/>
      <c r="BC215" s="252"/>
      <c r="BD215" s="252"/>
      <c r="BE215" s="252"/>
      <c r="BF215" s="252"/>
      <c r="BG215" s="252"/>
      <c r="BH215" s="252"/>
      <c r="BI215" s="252"/>
      <c r="BJ215" s="252"/>
    </row>
    <row r="216" spans="1:62" ht="45" customHeight="1">
      <c r="A216" s="310" t="s">
        <v>472</v>
      </c>
      <c r="B216" s="267" t="s">
        <v>473</v>
      </c>
      <c r="C216" s="267" t="s">
        <v>65</v>
      </c>
      <c r="D216" s="268" t="s">
        <v>474</v>
      </c>
      <c r="E216" s="269" t="s">
        <v>39</v>
      </c>
      <c r="F216" s="270">
        <v>130</v>
      </c>
      <c r="G216" s="271">
        <v>59.15</v>
      </c>
      <c r="H216" s="271">
        <f t="shared" si="27"/>
        <v>73.86</v>
      </c>
      <c r="I216" s="272">
        <f t="shared" si="28"/>
        <v>9601.7999999999993</v>
      </c>
      <c r="J216" s="273">
        <f t="shared" si="29"/>
        <v>4.1000000000000003E-3</v>
      </c>
      <c r="K216" s="252"/>
      <c r="L216" s="252"/>
      <c r="M216" s="251"/>
      <c r="N216" s="252"/>
      <c r="O216" s="252"/>
      <c r="P216" s="252"/>
      <c r="Q216" s="252"/>
      <c r="R216" s="252"/>
      <c r="S216" s="252"/>
      <c r="T216" s="252"/>
      <c r="U216" s="252"/>
      <c r="V216" s="252"/>
      <c r="W216" s="252"/>
      <c r="X216" s="252"/>
      <c r="Y216" s="252"/>
      <c r="Z216" s="252"/>
      <c r="AA216" s="252"/>
      <c r="AB216" s="252"/>
      <c r="AC216" s="252"/>
      <c r="AD216" s="252"/>
      <c r="AE216" s="252"/>
      <c r="AF216" s="252"/>
      <c r="AG216" s="252"/>
      <c r="AH216" s="252"/>
      <c r="AI216" s="252"/>
      <c r="AJ216" s="252"/>
      <c r="AK216" s="252"/>
      <c r="AL216" s="252"/>
      <c r="AM216" s="252"/>
      <c r="AN216" s="252"/>
      <c r="AO216" s="252"/>
      <c r="AP216" s="252"/>
      <c r="AQ216" s="252"/>
      <c r="AR216" s="252"/>
      <c r="AS216" s="252"/>
      <c r="AT216" s="252"/>
      <c r="AU216" s="252"/>
      <c r="AV216" s="252"/>
      <c r="AW216" s="252"/>
      <c r="AX216" s="252"/>
      <c r="AY216" s="252"/>
      <c r="AZ216" s="252"/>
      <c r="BA216" s="252"/>
      <c r="BB216" s="252"/>
      <c r="BC216" s="252"/>
      <c r="BD216" s="252"/>
      <c r="BE216" s="252"/>
      <c r="BF216" s="252"/>
      <c r="BG216" s="252"/>
      <c r="BH216" s="252"/>
      <c r="BI216" s="252"/>
      <c r="BJ216" s="252"/>
    </row>
    <row r="217" spans="1:62" ht="24.95" customHeight="1">
      <c r="A217" s="310" t="s">
        <v>475</v>
      </c>
      <c r="B217" s="267" t="s">
        <v>476</v>
      </c>
      <c r="C217" s="267" t="s">
        <v>65</v>
      </c>
      <c r="D217" s="268" t="s">
        <v>477</v>
      </c>
      <c r="E217" s="269" t="s">
        <v>6</v>
      </c>
      <c r="F217" s="270">
        <v>488</v>
      </c>
      <c r="G217" s="271">
        <v>9.81</v>
      </c>
      <c r="H217" s="271">
        <f t="shared" si="27"/>
        <v>12.25</v>
      </c>
      <c r="I217" s="272">
        <f t="shared" si="28"/>
        <v>5978</v>
      </c>
      <c r="J217" s="273">
        <f t="shared" si="29"/>
        <v>2.5000000000000001E-3</v>
      </c>
      <c r="K217" s="252"/>
      <c r="L217" s="252"/>
      <c r="M217" s="251"/>
      <c r="N217" s="252"/>
      <c r="O217" s="252"/>
      <c r="P217" s="252"/>
      <c r="Q217" s="252"/>
      <c r="R217" s="252"/>
      <c r="S217" s="252"/>
      <c r="T217" s="252"/>
      <c r="U217" s="252"/>
      <c r="V217" s="252"/>
      <c r="W217" s="252"/>
      <c r="X217" s="252"/>
      <c r="Y217" s="252"/>
      <c r="Z217" s="252"/>
      <c r="AA217" s="252"/>
      <c r="AB217" s="252"/>
      <c r="AC217" s="252"/>
      <c r="AD217" s="252"/>
      <c r="AE217" s="252"/>
      <c r="AF217" s="252"/>
      <c r="AG217" s="252"/>
      <c r="AH217" s="252"/>
      <c r="AI217" s="252"/>
      <c r="AJ217" s="252"/>
      <c r="AK217" s="252"/>
      <c r="AL217" s="252"/>
      <c r="AM217" s="252"/>
      <c r="AN217" s="252"/>
      <c r="AO217" s="252"/>
      <c r="AP217" s="252"/>
      <c r="AQ217" s="252"/>
      <c r="AR217" s="252"/>
      <c r="AS217" s="252"/>
      <c r="AT217" s="252"/>
      <c r="AU217" s="252"/>
      <c r="AV217" s="252"/>
      <c r="AW217" s="252"/>
      <c r="AX217" s="252"/>
      <c r="AY217" s="252"/>
      <c r="AZ217" s="252"/>
      <c r="BA217" s="252"/>
      <c r="BB217" s="252"/>
      <c r="BC217" s="252"/>
      <c r="BD217" s="252"/>
      <c r="BE217" s="252"/>
      <c r="BF217" s="252"/>
      <c r="BG217" s="252"/>
      <c r="BH217" s="252"/>
      <c r="BI217" s="252"/>
      <c r="BJ217" s="252"/>
    </row>
    <row r="218" spans="1:62" ht="51.75" customHeight="1">
      <c r="A218" s="310" t="s">
        <v>478</v>
      </c>
      <c r="B218" s="267" t="s">
        <v>479</v>
      </c>
      <c r="C218" s="267" t="s">
        <v>65</v>
      </c>
      <c r="D218" s="268" t="s">
        <v>480</v>
      </c>
      <c r="E218" s="269" t="s">
        <v>39</v>
      </c>
      <c r="F218" s="270">
        <v>65</v>
      </c>
      <c r="G218" s="271">
        <v>138.69999999999999</v>
      </c>
      <c r="H218" s="271">
        <f t="shared" si="27"/>
        <v>173.19</v>
      </c>
      <c r="I218" s="272">
        <f t="shared" si="28"/>
        <v>11257.35</v>
      </c>
      <c r="J218" s="273">
        <f t="shared" si="29"/>
        <v>4.7999999999999996E-3</v>
      </c>
      <c r="K218" s="252"/>
      <c r="L218" s="252"/>
      <c r="M218" s="251"/>
      <c r="N218" s="252"/>
      <c r="O218" s="252"/>
      <c r="P218" s="252"/>
      <c r="Q218" s="252"/>
      <c r="R218" s="252"/>
      <c r="S218" s="252"/>
      <c r="T218" s="252"/>
      <c r="U218" s="252"/>
      <c r="V218" s="252"/>
      <c r="W218" s="252"/>
      <c r="X218" s="252"/>
      <c r="Y218" s="252"/>
      <c r="Z218" s="252"/>
      <c r="AA218" s="252"/>
      <c r="AB218" s="252"/>
      <c r="AC218" s="252"/>
      <c r="AD218" s="252"/>
      <c r="AE218" s="252"/>
      <c r="AF218" s="252"/>
      <c r="AG218" s="252"/>
      <c r="AH218" s="252"/>
      <c r="AI218" s="252"/>
      <c r="AJ218" s="252"/>
      <c r="AK218" s="252"/>
      <c r="AL218" s="252"/>
      <c r="AM218" s="252"/>
      <c r="AN218" s="252"/>
      <c r="AO218" s="252"/>
      <c r="AP218" s="252"/>
      <c r="AQ218" s="252"/>
      <c r="AR218" s="252"/>
      <c r="AS218" s="252"/>
      <c r="AT218" s="252"/>
      <c r="AU218" s="252"/>
      <c r="AV218" s="252"/>
      <c r="AW218" s="252"/>
      <c r="AX218" s="252"/>
      <c r="AY218" s="252"/>
      <c r="AZ218" s="252"/>
      <c r="BA218" s="252"/>
      <c r="BB218" s="252"/>
      <c r="BC218" s="252"/>
      <c r="BD218" s="252"/>
      <c r="BE218" s="252"/>
      <c r="BF218" s="252"/>
      <c r="BG218" s="252"/>
      <c r="BH218" s="252"/>
      <c r="BI218" s="252"/>
      <c r="BJ218" s="252"/>
    </row>
    <row r="219" spans="1:62" ht="40.5" customHeight="1">
      <c r="A219" s="310" t="s">
        <v>481</v>
      </c>
      <c r="B219" s="267">
        <v>91924</v>
      </c>
      <c r="C219" s="267" t="s">
        <v>21</v>
      </c>
      <c r="D219" s="268" t="s">
        <v>482</v>
      </c>
      <c r="E219" s="269" t="s">
        <v>39</v>
      </c>
      <c r="F219" s="270">
        <v>6959</v>
      </c>
      <c r="G219" s="271">
        <v>3.51</v>
      </c>
      <c r="H219" s="271">
        <f t="shared" si="27"/>
        <v>4.38</v>
      </c>
      <c r="I219" s="272">
        <f t="shared" si="28"/>
        <v>30480.42</v>
      </c>
      <c r="J219" s="273">
        <f t="shared" si="29"/>
        <v>1.2999999999999999E-2</v>
      </c>
      <c r="K219" s="252"/>
      <c r="L219" s="252"/>
      <c r="M219" s="251"/>
      <c r="N219" s="252"/>
      <c r="O219" s="252"/>
      <c r="P219" s="252"/>
      <c r="Q219" s="252"/>
      <c r="R219" s="252"/>
      <c r="S219" s="252"/>
      <c r="T219" s="252"/>
      <c r="U219" s="252"/>
      <c r="V219" s="252"/>
      <c r="W219" s="252"/>
      <c r="X219" s="252"/>
      <c r="Y219" s="252"/>
      <c r="Z219" s="252"/>
      <c r="AA219" s="252"/>
      <c r="AB219" s="252"/>
      <c r="AC219" s="252"/>
      <c r="AD219" s="252"/>
      <c r="AE219" s="252"/>
      <c r="AF219" s="252"/>
      <c r="AG219" s="252"/>
      <c r="AH219" s="252"/>
      <c r="AI219" s="252"/>
      <c r="AJ219" s="252"/>
      <c r="AK219" s="252"/>
      <c r="AL219" s="252"/>
      <c r="AM219" s="252"/>
      <c r="AN219" s="252"/>
      <c r="AO219" s="252"/>
      <c r="AP219" s="252"/>
      <c r="AQ219" s="252"/>
      <c r="AR219" s="252"/>
      <c r="AS219" s="252"/>
      <c r="AT219" s="252"/>
      <c r="AU219" s="252"/>
      <c r="AV219" s="252"/>
      <c r="AW219" s="252"/>
      <c r="AX219" s="252"/>
      <c r="AY219" s="252"/>
      <c r="AZ219" s="252"/>
      <c r="BA219" s="252"/>
      <c r="BB219" s="252"/>
      <c r="BC219" s="252"/>
      <c r="BD219" s="252"/>
      <c r="BE219" s="252"/>
      <c r="BF219" s="252"/>
      <c r="BG219" s="252"/>
      <c r="BH219" s="252"/>
      <c r="BI219" s="252"/>
      <c r="BJ219" s="252"/>
    </row>
    <row r="220" spans="1:62" ht="38.25" customHeight="1">
      <c r="A220" s="310" t="s">
        <v>483</v>
      </c>
      <c r="B220" s="267">
        <v>91926</v>
      </c>
      <c r="C220" s="267" t="s">
        <v>21</v>
      </c>
      <c r="D220" s="268" t="s">
        <v>484</v>
      </c>
      <c r="E220" s="269" t="s">
        <v>39</v>
      </c>
      <c r="F220" s="270">
        <v>9875</v>
      </c>
      <c r="G220" s="271">
        <v>5.07</v>
      </c>
      <c r="H220" s="271">
        <f t="shared" si="27"/>
        <v>6.33</v>
      </c>
      <c r="I220" s="272">
        <f t="shared" si="28"/>
        <v>62508.75</v>
      </c>
      <c r="J220" s="273">
        <f t="shared" si="29"/>
        <v>2.6599999999999999E-2</v>
      </c>
      <c r="K220" s="252"/>
      <c r="L220" s="252"/>
      <c r="M220" s="251"/>
      <c r="N220" s="252"/>
      <c r="O220" s="252"/>
      <c r="P220" s="252"/>
      <c r="Q220" s="252"/>
      <c r="R220" s="252"/>
      <c r="S220" s="252"/>
      <c r="T220" s="252"/>
      <c r="U220" s="252"/>
      <c r="V220" s="252"/>
      <c r="W220" s="252"/>
      <c r="X220" s="252"/>
      <c r="Y220" s="252"/>
      <c r="Z220" s="252"/>
      <c r="AA220" s="252"/>
      <c r="AB220" s="252"/>
      <c r="AC220" s="252"/>
      <c r="AD220" s="252"/>
      <c r="AE220" s="252"/>
      <c r="AF220" s="252"/>
      <c r="AG220" s="252"/>
      <c r="AH220" s="252"/>
      <c r="AI220" s="252"/>
      <c r="AJ220" s="252"/>
      <c r="AK220" s="252"/>
      <c r="AL220" s="252"/>
      <c r="AM220" s="252"/>
      <c r="AN220" s="252"/>
      <c r="AO220" s="252"/>
      <c r="AP220" s="252"/>
      <c r="AQ220" s="252"/>
      <c r="AR220" s="252"/>
      <c r="AS220" s="252"/>
      <c r="AT220" s="252"/>
      <c r="AU220" s="252"/>
      <c r="AV220" s="252"/>
      <c r="AW220" s="252"/>
      <c r="AX220" s="252"/>
      <c r="AY220" s="252"/>
      <c r="AZ220" s="252"/>
      <c r="BA220" s="252"/>
      <c r="BB220" s="252"/>
      <c r="BC220" s="252"/>
      <c r="BD220" s="252"/>
      <c r="BE220" s="252"/>
      <c r="BF220" s="252"/>
      <c r="BG220" s="252"/>
      <c r="BH220" s="252"/>
      <c r="BI220" s="252"/>
      <c r="BJ220" s="252"/>
    </row>
    <row r="221" spans="1:62" ht="33.75" customHeight="1">
      <c r="A221" s="310" t="s">
        <v>485</v>
      </c>
      <c r="B221" s="267">
        <v>91928</v>
      </c>
      <c r="C221" s="267" t="s">
        <v>21</v>
      </c>
      <c r="D221" s="268" t="s">
        <v>486</v>
      </c>
      <c r="E221" s="269" t="s">
        <v>39</v>
      </c>
      <c r="F221" s="270">
        <v>2045</v>
      </c>
      <c r="G221" s="271">
        <v>7.82</v>
      </c>
      <c r="H221" s="271">
        <f t="shared" si="27"/>
        <v>9.76</v>
      </c>
      <c r="I221" s="272">
        <f t="shared" si="28"/>
        <v>19959.2</v>
      </c>
      <c r="J221" s="273">
        <f t="shared" si="29"/>
        <v>8.5000000000000006E-3</v>
      </c>
      <c r="K221" s="252"/>
      <c r="L221" s="252"/>
      <c r="M221" s="251"/>
      <c r="N221" s="252"/>
      <c r="O221" s="252"/>
      <c r="P221" s="252"/>
      <c r="Q221" s="252"/>
      <c r="R221" s="252"/>
      <c r="S221" s="252"/>
      <c r="T221" s="252"/>
      <c r="U221" s="252"/>
      <c r="V221" s="252"/>
      <c r="W221" s="252"/>
      <c r="X221" s="252"/>
      <c r="Y221" s="252"/>
      <c r="Z221" s="252"/>
      <c r="AA221" s="252"/>
      <c r="AB221" s="252"/>
      <c r="AC221" s="252"/>
      <c r="AD221" s="252"/>
      <c r="AE221" s="252"/>
      <c r="AF221" s="252"/>
      <c r="AG221" s="252"/>
      <c r="AH221" s="252"/>
      <c r="AI221" s="252"/>
      <c r="AJ221" s="252"/>
      <c r="AK221" s="252"/>
      <c r="AL221" s="252"/>
      <c r="AM221" s="252"/>
      <c r="AN221" s="252"/>
      <c r="AO221" s="252"/>
      <c r="AP221" s="252"/>
      <c r="AQ221" s="252"/>
      <c r="AR221" s="252"/>
      <c r="AS221" s="252"/>
      <c r="AT221" s="252"/>
      <c r="AU221" s="252"/>
      <c r="AV221" s="252"/>
      <c r="AW221" s="252"/>
      <c r="AX221" s="252"/>
      <c r="AY221" s="252"/>
      <c r="AZ221" s="252"/>
      <c r="BA221" s="252"/>
      <c r="BB221" s="252"/>
      <c r="BC221" s="252"/>
      <c r="BD221" s="252"/>
      <c r="BE221" s="252"/>
      <c r="BF221" s="252"/>
      <c r="BG221" s="252"/>
      <c r="BH221" s="252"/>
      <c r="BI221" s="252"/>
      <c r="BJ221" s="252"/>
    </row>
    <row r="222" spans="1:62" ht="31.5" customHeight="1">
      <c r="A222" s="310" t="s">
        <v>487</v>
      </c>
      <c r="B222" s="267">
        <v>91934</v>
      </c>
      <c r="C222" s="267" t="s">
        <v>21</v>
      </c>
      <c r="D222" s="268" t="s">
        <v>488</v>
      </c>
      <c r="E222" s="269" t="s">
        <v>39</v>
      </c>
      <c r="F222" s="270">
        <v>216</v>
      </c>
      <c r="G222" s="271">
        <v>28.11</v>
      </c>
      <c r="H222" s="271">
        <f t="shared" si="27"/>
        <v>35.1</v>
      </c>
      <c r="I222" s="272">
        <f t="shared" si="28"/>
        <v>7581.6</v>
      </c>
      <c r="J222" s="273">
        <f t="shared" si="29"/>
        <v>3.2000000000000002E-3</v>
      </c>
      <c r="K222" s="252"/>
      <c r="L222" s="252"/>
      <c r="M222" s="251"/>
      <c r="N222" s="252"/>
      <c r="O222" s="252"/>
      <c r="P222" s="252"/>
      <c r="Q222" s="252"/>
      <c r="R222" s="252"/>
      <c r="S222" s="252"/>
      <c r="T222" s="252"/>
      <c r="U222" s="252"/>
      <c r="V222" s="252"/>
      <c r="W222" s="252"/>
      <c r="X222" s="252"/>
      <c r="Y222" s="252"/>
      <c r="Z222" s="252"/>
      <c r="AA222" s="252"/>
      <c r="AB222" s="252"/>
      <c r="AC222" s="252"/>
      <c r="AD222" s="252"/>
      <c r="AE222" s="252"/>
      <c r="AF222" s="252"/>
      <c r="AG222" s="252"/>
      <c r="AH222" s="252"/>
      <c r="AI222" s="252"/>
      <c r="AJ222" s="252"/>
      <c r="AK222" s="252"/>
      <c r="AL222" s="252"/>
      <c r="AM222" s="252"/>
      <c r="AN222" s="252"/>
      <c r="AO222" s="252"/>
      <c r="AP222" s="252"/>
      <c r="AQ222" s="252"/>
      <c r="AR222" s="252"/>
      <c r="AS222" s="252"/>
      <c r="AT222" s="252"/>
      <c r="AU222" s="252"/>
      <c r="AV222" s="252"/>
      <c r="AW222" s="252"/>
      <c r="AX222" s="252"/>
      <c r="AY222" s="252"/>
      <c r="AZ222" s="252"/>
      <c r="BA222" s="252"/>
      <c r="BB222" s="252"/>
      <c r="BC222" s="252"/>
      <c r="BD222" s="252"/>
      <c r="BE222" s="252"/>
      <c r="BF222" s="252"/>
      <c r="BG222" s="252"/>
      <c r="BH222" s="252"/>
      <c r="BI222" s="252"/>
      <c r="BJ222" s="252"/>
    </row>
    <row r="223" spans="1:62" ht="24.95" customHeight="1">
      <c r="A223" s="276" t="s">
        <v>489</v>
      </c>
      <c r="B223" s="458" t="s">
        <v>490</v>
      </c>
      <c r="C223" s="458"/>
      <c r="D223" s="459"/>
      <c r="E223" s="299"/>
      <c r="F223" s="300"/>
      <c r="G223" s="300"/>
      <c r="H223" s="112"/>
      <c r="I223" s="115">
        <f>SUM(I224:I255)</f>
        <v>118661.95000000003</v>
      </c>
      <c r="J223" s="307">
        <f t="shared" si="29"/>
        <v>5.0599999999999999E-2</v>
      </c>
      <c r="K223" s="251"/>
      <c r="L223" s="252"/>
      <c r="M223" s="251"/>
      <c r="N223" s="252"/>
      <c r="O223" s="252"/>
      <c r="P223" s="252"/>
      <c r="Q223" s="252"/>
      <c r="R223" s="252"/>
      <c r="S223" s="252"/>
      <c r="T223" s="252"/>
      <c r="U223" s="252"/>
      <c r="V223" s="252"/>
      <c r="W223" s="252"/>
      <c r="X223" s="252"/>
      <c r="Y223" s="252"/>
      <c r="Z223" s="252"/>
      <c r="AA223" s="252"/>
      <c r="AB223" s="252"/>
      <c r="AC223" s="252"/>
      <c r="AD223" s="252"/>
      <c r="AE223" s="252"/>
      <c r="AF223" s="252"/>
      <c r="AG223" s="252"/>
      <c r="AH223" s="252"/>
      <c r="AI223" s="252"/>
      <c r="AJ223" s="252"/>
      <c r="AK223" s="252"/>
      <c r="AL223" s="252"/>
      <c r="AM223" s="252"/>
      <c r="AN223" s="252"/>
      <c r="AO223" s="252"/>
      <c r="AP223" s="252"/>
      <c r="AQ223" s="252"/>
      <c r="AR223" s="252"/>
      <c r="AS223" s="252"/>
      <c r="AT223" s="252"/>
      <c r="AU223" s="252"/>
      <c r="AV223" s="252"/>
      <c r="AW223" s="252"/>
      <c r="AX223" s="252"/>
      <c r="AY223" s="252"/>
      <c r="AZ223" s="252"/>
      <c r="BA223" s="252"/>
      <c r="BB223" s="252"/>
      <c r="BC223" s="252"/>
      <c r="BD223" s="252"/>
      <c r="BE223" s="252"/>
      <c r="BF223" s="252"/>
      <c r="BG223" s="252"/>
      <c r="BH223" s="252"/>
      <c r="BI223" s="252"/>
      <c r="BJ223" s="288"/>
    </row>
    <row r="224" spans="1:62" ht="44.25" customHeight="1">
      <c r="A224" s="310" t="s">
        <v>491</v>
      </c>
      <c r="B224" s="267" t="s">
        <v>492</v>
      </c>
      <c r="C224" s="267" t="s">
        <v>35</v>
      </c>
      <c r="D224" s="268" t="s">
        <v>493</v>
      </c>
      <c r="E224" s="269" t="s">
        <v>17</v>
      </c>
      <c r="F224" s="270">
        <v>6</v>
      </c>
      <c r="G224" s="271">
        <v>298.20999999999998</v>
      </c>
      <c r="H224" s="271">
        <f>ROUND(G224*(1+$G$2),2)</f>
        <v>372.37</v>
      </c>
      <c r="I224" s="272">
        <f>ROUND(H224*F224,2)</f>
        <v>2234.2199999999998</v>
      </c>
      <c r="J224" s="273">
        <f t="shared" si="29"/>
        <v>1E-3</v>
      </c>
      <c r="K224" s="252"/>
      <c r="L224" s="252"/>
      <c r="M224" s="251"/>
      <c r="N224" s="252"/>
      <c r="O224" s="252"/>
      <c r="P224" s="252"/>
      <c r="Q224" s="252"/>
      <c r="R224" s="252"/>
      <c r="S224" s="252"/>
      <c r="T224" s="252"/>
      <c r="U224" s="252"/>
      <c r="V224" s="252"/>
      <c r="W224" s="252"/>
      <c r="X224" s="252"/>
      <c r="Y224" s="252"/>
      <c r="Z224" s="252"/>
      <c r="AA224" s="252"/>
      <c r="AB224" s="252"/>
      <c r="AC224" s="252"/>
      <c r="AD224" s="252"/>
      <c r="AE224" s="252"/>
      <c r="AF224" s="252"/>
      <c r="AG224" s="252"/>
      <c r="AH224" s="252"/>
      <c r="AI224" s="252"/>
      <c r="AJ224" s="252"/>
      <c r="AK224" s="252"/>
      <c r="AL224" s="252"/>
      <c r="AM224" s="252"/>
      <c r="AN224" s="252"/>
      <c r="AO224" s="252"/>
      <c r="AP224" s="252"/>
      <c r="AQ224" s="252"/>
      <c r="AR224" s="252"/>
      <c r="AS224" s="252"/>
      <c r="AT224" s="252"/>
      <c r="AU224" s="252"/>
      <c r="AV224" s="252"/>
      <c r="AW224" s="252"/>
      <c r="AX224" s="252"/>
      <c r="AY224" s="252"/>
      <c r="AZ224" s="252"/>
      <c r="BA224" s="252"/>
      <c r="BB224" s="252"/>
      <c r="BC224" s="252"/>
      <c r="BD224" s="252"/>
      <c r="BE224" s="252"/>
      <c r="BF224" s="252"/>
      <c r="BG224" s="252"/>
      <c r="BH224" s="252"/>
      <c r="BI224" s="252"/>
      <c r="BJ224" s="252"/>
    </row>
    <row r="225" spans="1:62" ht="51.75" customHeight="1">
      <c r="A225" s="310" t="s">
        <v>494</v>
      </c>
      <c r="B225" s="267">
        <v>100618</v>
      </c>
      <c r="C225" s="267" t="s">
        <v>310</v>
      </c>
      <c r="D225" s="268" t="s">
        <v>495</v>
      </c>
      <c r="E225" s="269" t="s">
        <v>17</v>
      </c>
      <c r="F225" s="270">
        <v>1</v>
      </c>
      <c r="G225" s="271">
        <v>7740.01</v>
      </c>
      <c r="H225" s="271">
        <f t="shared" ref="H225:H255" si="30">ROUND(G225*(1+$G$2),2)</f>
        <v>9664.9500000000007</v>
      </c>
      <c r="I225" s="272">
        <f t="shared" ref="I225:I255" si="31">ROUND(H225*F225,2)</f>
        <v>9664.9500000000007</v>
      </c>
      <c r="J225" s="273">
        <f t="shared" si="29"/>
        <v>4.1000000000000003E-3</v>
      </c>
      <c r="K225" s="252"/>
      <c r="L225" s="252"/>
      <c r="M225" s="251"/>
      <c r="N225" s="252"/>
      <c r="O225" s="252"/>
      <c r="P225" s="252"/>
      <c r="Q225" s="252"/>
      <c r="R225" s="252"/>
      <c r="S225" s="252"/>
      <c r="T225" s="252"/>
      <c r="U225" s="252"/>
      <c r="V225" s="252"/>
      <c r="W225" s="252"/>
      <c r="X225" s="252"/>
      <c r="Y225" s="252"/>
      <c r="Z225" s="252"/>
      <c r="AA225" s="252"/>
      <c r="AB225" s="252"/>
      <c r="AC225" s="252"/>
      <c r="AD225" s="252"/>
      <c r="AE225" s="252"/>
      <c r="AF225" s="252"/>
      <c r="AG225" s="252"/>
      <c r="AH225" s="252"/>
      <c r="AI225" s="252"/>
      <c r="AJ225" s="252"/>
      <c r="AK225" s="252"/>
      <c r="AL225" s="252"/>
      <c r="AM225" s="252"/>
      <c r="AN225" s="252"/>
      <c r="AO225" s="252"/>
      <c r="AP225" s="252"/>
      <c r="AQ225" s="252"/>
      <c r="AR225" s="252"/>
      <c r="AS225" s="252"/>
      <c r="AT225" s="252"/>
      <c r="AU225" s="252"/>
      <c r="AV225" s="252"/>
      <c r="AW225" s="252"/>
      <c r="AX225" s="252"/>
      <c r="AY225" s="252"/>
      <c r="AZ225" s="252"/>
      <c r="BA225" s="252"/>
      <c r="BB225" s="252"/>
      <c r="BC225" s="252"/>
      <c r="BD225" s="252"/>
      <c r="BE225" s="252"/>
      <c r="BF225" s="252"/>
      <c r="BG225" s="252"/>
      <c r="BH225" s="252"/>
      <c r="BI225" s="252"/>
      <c r="BJ225" s="252"/>
    </row>
    <row r="226" spans="1:62" ht="44.25" customHeight="1">
      <c r="A226" s="310" t="s">
        <v>496</v>
      </c>
      <c r="B226" s="267">
        <v>102107</v>
      </c>
      <c r="C226" s="267" t="s">
        <v>21</v>
      </c>
      <c r="D226" s="268" t="s">
        <v>497</v>
      </c>
      <c r="E226" s="269" t="s">
        <v>17</v>
      </c>
      <c r="F226" s="270">
        <v>1</v>
      </c>
      <c r="G226" s="271">
        <v>35144.120000000003</v>
      </c>
      <c r="H226" s="271">
        <f t="shared" si="30"/>
        <v>43884.46</v>
      </c>
      <c r="I226" s="272">
        <f t="shared" si="31"/>
        <v>43884.46</v>
      </c>
      <c r="J226" s="273">
        <f t="shared" si="29"/>
        <v>1.8700000000000001E-2</v>
      </c>
      <c r="K226" s="252"/>
      <c r="L226" s="252"/>
      <c r="M226" s="251"/>
      <c r="N226" s="252"/>
      <c r="O226" s="252"/>
      <c r="P226" s="252"/>
      <c r="Q226" s="252"/>
      <c r="R226" s="252"/>
      <c r="S226" s="252"/>
      <c r="T226" s="252"/>
      <c r="U226" s="252"/>
      <c r="V226" s="252"/>
      <c r="W226" s="252"/>
      <c r="X226" s="252"/>
      <c r="Y226" s="252"/>
      <c r="Z226" s="252"/>
      <c r="AA226" s="252"/>
      <c r="AB226" s="252"/>
      <c r="AC226" s="252"/>
      <c r="AD226" s="252"/>
      <c r="AE226" s="252"/>
      <c r="AF226" s="252"/>
      <c r="AG226" s="252"/>
      <c r="AH226" s="252"/>
      <c r="AI226" s="252"/>
      <c r="AJ226" s="252"/>
      <c r="AK226" s="252"/>
      <c r="AL226" s="252"/>
      <c r="AM226" s="252"/>
      <c r="AN226" s="252"/>
      <c r="AO226" s="252"/>
      <c r="AP226" s="252"/>
      <c r="AQ226" s="252"/>
      <c r="AR226" s="252"/>
      <c r="AS226" s="252"/>
      <c r="AT226" s="252"/>
      <c r="AU226" s="252"/>
      <c r="AV226" s="252"/>
      <c r="AW226" s="252"/>
      <c r="AX226" s="252"/>
      <c r="AY226" s="252"/>
      <c r="AZ226" s="252"/>
      <c r="BA226" s="252"/>
      <c r="BB226" s="252"/>
      <c r="BC226" s="252"/>
      <c r="BD226" s="252"/>
      <c r="BE226" s="252"/>
      <c r="BF226" s="252"/>
      <c r="BG226" s="252"/>
      <c r="BH226" s="252"/>
      <c r="BI226" s="252"/>
      <c r="BJ226" s="252"/>
    </row>
    <row r="227" spans="1:62" ht="33" customHeight="1">
      <c r="A227" s="310" t="s">
        <v>498</v>
      </c>
      <c r="B227" s="267">
        <v>102109</v>
      </c>
      <c r="C227" s="267" t="s">
        <v>21</v>
      </c>
      <c r="D227" s="268" t="s">
        <v>499</v>
      </c>
      <c r="E227" s="269" t="s">
        <v>17</v>
      </c>
      <c r="F227" s="270">
        <v>1</v>
      </c>
      <c r="G227" s="271">
        <v>59.96</v>
      </c>
      <c r="H227" s="271">
        <f t="shared" si="30"/>
        <v>74.87</v>
      </c>
      <c r="I227" s="272">
        <f t="shared" si="31"/>
        <v>74.87</v>
      </c>
      <c r="J227" s="273">
        <f t="shared" si="29"/>
        <v>0</v>
      </c>
      <c r="K227" s="252"/>
      <c r="L227" s="252"/>
      <c r="M227" s="251"/>
      <c r="N227" s="252"/>
      <c r="O227" s="252"/>
      <c r="P227" s="252"/>
      <c r="Q227" s="252"/>
      <c r="R227" s="252"/>
      <c r="S227" s="252"/>
      <c r="T227" s="252"/>
      <c r="U227" s="252"/>
      <c r="V227" s="252"/>
      <c r="W227" s="252"/>
      <c r="X227" s="252"/>
      <c r="Y227" s="252"/>
      <c r="Z227" s="252"/>
      <c r="AA227" s="252"/>
      <c r="AB227" s="252"/>
      <c r="AC227" s="252"/>
      <c r="AD227" s="252"/>
      <c r="AE227" s="252"/>
      <c r="AF227" s="252"/>
      <c r="AG227" s="252"/>
      <c r="AH227" s="252"/>
      <c r="AI227" s="252"/>
      <c r="AJ227" s="252"/>
      <c r="AK227" s="252"/>
      <c r="AL227" s="252"/>
      <c r="AM227" s="252"/>
      <c r="AN227" s="252"/>
      <c r="AO227" s="252"/>
      <c r="AP227" s="252"/>
      <c r="AQ227" s="252"/>
      <c r="AR227" s="252"/>
      <c r="AS227" s="252"/>
      <c r="AT227" s="252"/>
      <c r="AU227" s="252"/>
      <c r="AV227" s="252"/>
      <c r="AW227" s="252"/>
      <c r="AX227" s="252"/>
      <c r="AY227" s="252"/>
      <c r="AZ227" s="252"/>
      <c r="BA227" s="252"/>
      <c r="BB227" s="252"/>
      <c r="BC227" s="252"/>
      <c r="BD227" s="252"/>
      <c r="BE227" s="252"/>
      <c r="BF227" s="252"/>
      <c r="BG227" s="252"/>
      <c r="BH227" s="252"/>
      <c r="BI227" s="252"/>
      <c r="BJ227" s="252"/>
    </row>
    <row r="228" spans="1:62" ht="24.95" customHeight="1">
      <c r="A228" s="310" t="s">
        <v>500</v>
      </c>
      <c r="B228" s="267" t="s">
        <v>458</v>
      </c>
      <c r="C228" s="267" t="s">
        <v>65</v>
      </c>
      <c r="D228" s="268" t="s">
        <v>501</v>
      </c>
      <c r="E228" s="269" t="s">
        <v>39</v>
      </c>
      <c r="F228" s="270">
        <v>73.2</v>
      </c>
      <c r="G228" s="271">
        <v>26.84</v>
      </c>
      <c r="H228" s="271">
        <f t="shared" si="30"/>
        <v>33.520000000000003</v>
      </c>
      <c r="I228" s="272">
        <f t="shared" si="31"/>
        <v>2453.66</v>
      </c>
      <c r="J228" s="273">
        <f t="shared" si="29"/>
        <v>1E-3</v>
      </c>
      <c r="K228" s="252"/>
      <c r="L228" s="252"/>
      <c r="M228" s="251"/>
      <c r="N228" s="252"/>
      <c r="O228" s="252"/>
      <c r="P228" s="252"/>
      <c r="Q228" s="252"/>
      <c r="R228" s="252"/>
      <c r="S228" s="252"/>
      <c r="T228" s="252"/>
      <c r="U228" s="252"/>
      <c r="V228" s="252"/>
      <c r="W228" s="252"/>
      <c r="X228" s="252"/>
      <c r="Y228" s="252"/>
      <c r="Z228" s="252"/>
      <c r="AA228" s="252"/>
      <c r="AB228" s="252"/>
      <c r="AC228" s="252"/>
      <c r="AD228" s="252"/>
      <c r="AE228" s="252"/>
      <c r="AF228" s="252"/>
      <c r="AG228" s="252"/>
      <c r="AH228" s="252"/>
      <c r="AI228" s="252"/>
      <c r="AJ228" s="252"/>
      <c r="AK228" s="252"/>
      <c r="AL228" s="252"/>
      <c r="AM228" s="252"/>
      <c r="AN228" s="252"/>
      <c r="AO228" s="252"/>
      <c r="AP228" s="252"/>
      <c r="AQ228" s="252"/>
      <c r="AR228" s="252"/>
      <c r="AS228" s="252"/>
      <c r="AT228" s="252"/>
      <c r="AU228" s="252"/>
      <c r="AV228" s="252"/>
      <c r="AW228" s="252"/>
      <c r="AX228" s="252"/>
      <c r="AY228" s="252"/>
      <c r="AZ228" s="252"/>
      <c r="BA228" s="252"/>
      <c r="BB228" s="252"/>
      <c r="BC228" s="252"/>
      <c r="BD228" s="252"/>
      <c r="BE228" s="252"/>
      <c r="BF228" s="252"/>
      <c r="BG228" s="252"/>
      <c r="BH228" s="252"/>
      <c r="BI228" s="252"/>
      <c r="BJ228" s="252"/>
    </row>
    <row r="229" spans="1:62" ht="33" customHeight="1">
      <c r="A229" s="310" t="s">
        <v>502</v>
      </c>
      <c r="B229" s="267" t="s">
        <v>370</v>
      </c>
      <c r="C229" s="267" t="s">
        <v>65</v>
      </c>
      <c r="D229" s="268" t="s">
        <v>371</v>
      </c>
      <c r="E229" s="269" t="s">
        <v>39</v>
      </c>
      <c r="F229" s="270">
        <v>48.8</v>
      </c>
      <c r="G229" s="271">
        <v>104.67</v>
      </c>
      <c r="H229" s="271">
        <f t="shared" si="30"/>
        <v>130.69999999999999</v>
      </c>
      <c r="I229" s="272">
        <f t="shared" si="31"/>
        <v>6378.16</v>
      </c>
      <c r="J229" s="273">
        <f t="shared" si="29"/>
        <v>2.7000000000000001E-3</v>
      </c>
      <c r="K229" s="252"/>
      <c r="L229" s="252"/>
      <c r="M229" s="251"/>
      <c r="N229" s="252"/>
      <c r="O229" s="252"/>
      <c r="P229" s="252"/>
      <c r="Q229" s="252"/>
      <c r="R229" s="252"/>
      <c r="S229" s="252"/>
      <c r="T229" s="252"/>
      <c r="U229" s="252"/>
      <c r="V229" s="252"/>
      <c r="W229" s="252"/>
      <c r="X229" s="252"/>
      <c r="Y229" s="252"/>
      <c r="Z229" s="252"/>
      <c r="AA229" s="252"/>
      <c r="AB229" s="252"/>
      <c r="AC229" s="252"/>
      <c r="AD229" s="252"/>
      <c r="AE229" s="252"/>
      <c r="AF229" s="252"/>
      <c r="AG229" s="252"/>
      <c r="AH229" s="252"/>
      <c r="AI229" s="252"/>
      <c r="AJ229" s="252"/>
      <c r="AK229" s="252"/>
      <c r="AL229" s="252"/>
      <c r="AM229" s="252"/>
      <c r="AN229" s="252"/>
      <c r="AO229" s="252"/>
      <c r="AP229" s="252"/>
      <c r="AQ229" s="252"/>
      <c r="AR229" s="252"/>
      <c r="AS229" s="252"/>
      <c r="AT229" s="252"/>
      <c r="AU229" s="252"/>
      <c r="AV229" s="252"/>
      <c r="AW229" s="252"/>
      <c r="AX229" s="252"/>
      <c r="AY229" s="252"/>
      <c r="AZ229" s="252"/>
      <c r="BA229" s="252"/>
      <c r="BB229" s="252"/>
      <c r="BC229" s="252"/>
      <c r="BD229" s="252"/>
      <c r="BE229" s="252"/>
      <c r="BF229" s="252"/>
      <c r="BG229" s="252"/>
      <c r="BH229" s="252"/>
      <c r="BI229" s="252"/>
      <c r="BJ229" s="252"/>
    </row>
    <row r="230" spans="1:62" ht="27.75" customHeight="1">
      <c r="A230" s="310" t="s">
        <v>503</v>
      </c>
      <c r="B230" s="267" t="s">
        <v>504</v>
      </c>
      <c r="C230" s="267" t="s">
        <v>35</v>
      </c>
      <c r="D230" s="268" t="s">
        <v>505</v>
      </c>
      <c r="E230" s="269" t="s">
        <v>17</v>
      </c>
      <c r="F230" s="270">
        <v>12</v>
      </c>
      <c r="G230" s="271">
        <v>206.21</v>
      </c>
      <c r="H230" s="271">
        <f t="shared" si="30"/>
        <v>257.49</v>
      </c>
      <c r="I230" s="272">
        <f t="shared" si="31"/>
        <v>3089.88</v>
      </c>
      <c r="J230" s="273">
        <f t="shared" si="29"/>
        <v>1.2999999999999999E-3</v>
      </c>
      <c r="K230" s="252"/>
      <c r="L230" s="252"/>
      <c r="M230" s="251"/>
      <c r="N230" s="252"/>
      <c r="O230" s="252"/>
      <c r="P230" s="252"/>
      <c r="Q230" s="252"/>
      <c r="R230" s="252"/>
      <c r="S230" s="252"/>
      <c r="T230" s="252"/>
      <c r="U230" s="252"/>
      <c r="V230" s="252"/>
      <c r="W230" s="252"/>
      <c r="X230" s="252"/>
      <c r="Y230" s="252"/>
      <c r="Z230" s="252"/>
      <c r="AA230" s="252"/>
      <c r="AB230" s="252"/>
      <c r="AC230" s="252"/>
      <c r="AD230" s="252"/>
      <c r="AE230" s="252"/>
      <c r="AF230" s="252"/>
      <c r="AG230" s="252"/>
      <c r="AH230" s="252"/>
      <c r="AI230" s="252"/>
      <c r="AJ230" s="252"/>
      <c r="AK230" s="252"/>
      <c r="AL230" s="252"/>
      <c r="AM230" s="252"/>
      <c r="AN230" s="252"/>
      <c r="AO230" s="252"/>
      <c r="AP230" s="252"/>
      <c r="AQ230" s="252"/>
      <c r="AR230" s="252"/>
      <c r="AS230" s="252"/>
      <c r="AT230" s="252"/>
      <c r="AU230" s="252"/>
      <c r="AV230" s="252"/>
      <c r="AW230" s="252"/>
      <c r="AX230" s="252"/>
      <c r="AY230" s="252"/>
      <c r="AZ230" s="252"/>
      <c r="BA230" s="252"/>
      <c r="BB230" s="252"/>
      <c r="BC230" s="252"/>
      <c r="BD230" s="252"/>
      <c r="BE230" s="252"/>
      <c r="BF230" s="252"/>
      <c r="BG230" s="252"/>
      <c r="BH230" s="252"/>
      <c r="BI230" s="252"/>
      <c r="BJ230" s="252"/>
    </row>
    <row r="231" spans="1:62" ht="24.95" customHeight="1">
      <c r="A231" s="310" t="s">
        <v>506</v>
      </c>
      <c r="B231" s="267" t="s">
        <v>367</v>
      </c>
      <c r="C231" s="267" t="s">
        <v>65</v>
      </c>
      <c r="D231" s="268" t="s">
        <v>507</v>
      </c>
      <c r="E231" s="269" t="s">
        <v>17</v>
      </c>
      <c r="F231" s="270">
        <v>2</v>
      </c>
      <c r="G231" s="271">
        <v>2040.97</v>
      </c>
      <c r="H231" s="271">
        <f t="shared" si="30"/>
        <v>2548.56</v>
      </c>
      <c r="I231" s="272">
        <f t="shared" si="31"/>
        <v>5097.12</v>
      </c>
      <c r="J231" s="273">
        <f t="shared" si="29"/>
        <v>2.2000000000000001E-3</v>
      </c>
      <c r="K231" s="252"/>
      <c r="L231" s="252"/>
      <c r="M231" s="251"/>
      <c r="N231" s="252"/>
      <c r="O231" s="252"/>
      <c r="P231" s="252"/>
      <c r="Q231" s="252"/>
      <c r="R231" s="252"/>
      <c r="S231" s="252"/>
      <c r="T231" s="252"/>
      <c r="U231" s="252"/>
      <c r="V231" s="252"/>
      <c r="W231" s="252"/>
      <c r="X231" s="252"/>
      <c r="Y231" s="252"/>
      <c r="Z231" s="252"/>
      <c r="AA231" s="252"/>
      <c r="AB231" s="252"/>
      <c r="AC231" s="252"/>
      <c r="AD231" s="252"/>
      <c r="AE231" s="252"/>
      <c r="AF231" s="252"/>
      <c r="AG231" s="252"/>
      <c r="AH231" s="252"/>
      <c r="AI231" s="252"/>
      <c r="AJ231" s="252"/>
      <c r="AK231" s="252"/>
      <c r="AL231" s="252"/>
      <c r="AM231" s="252"/>
      <c r="AN231" s="252"/>
      <c r="AO231" s="252"/>
      <c r="AP231" s="252"/>
      <c r="AQ231" s="252"/>
      <c r="AR231" s="252"/>
      <c r="AS231" s="252"/>
      <c r="AT231" s="252"/>
      <c r="AU231" s="252"/>
      <c r="AV231" s="252"/>
      <c r="AW231" s="252"/>
      <c r="AX231" s="252"/>
      <c r="AY231" s="252"/>
      <c r="AZ231" s="252"/>
      <c r="BA231" s="252"/>
      <c r="BB231" s="252"/>
      <c r="BC231" s="252"/>
      <c r="BD231" s="252"/>
      <c r="BE231" s="252"/>
      <c r="BF231" s="252"/>
      <c r="BG231" s="252"/>
      <c r="BH231" s="252"/>
      <c r="BI231" s="252"/>
      <c r="BJ231" s="252"/>
    </row>
    <row r="232" spans="1:62" ht="33.75" customHeight="1">
      <c r="A232" s="310" t="s">
        <v>508</v>
      </c>
      <c r="B232" s="267" t="s">
        <v>509</v>
      </c>
      <c r="C232" s="267" t="s">
        <v>35</v>
      </c>
      <c r="D232" s="268" t="s">
        <v>510</v>
      </c>
      <c r="E232" s="269" t="s">
        <v>39</v>
      </c>
      <c r="F232" s="270">
        <v>186.83</v>
      </c>
      <c r="G232" s="271">
        <v>92.44</v>
      </c>
      <c r="H232" s="271">
        <f t="shared" si="30"/>
        <v>115.43</v>
      </c>
      <c r="I232" s="272">
        <f t="shared" si="31"/>
        <v>21565.79</v>
      </c>
      <c r="J232" s="273">
        <f t="shared" si="29"/>
        <v>9.1999999999999998E-3</v>
      </c>
      <c r="K232" s="252"/>
      <c r="L232" s="252"/>
      <c r="M232" s="251"/>
      <c r="N232" s="252"/>
      <c r="O232" s="252"/>
      <c r="P232" s="252"/>
      <c r="Q232" s="252"/>
      <c r="R232" s="252"/>
      <c r="S232" s="252"/>
      <c r="T232" s="252"/>
      <c r="U232" s="252"/>
      <c r="V232" s="252"/>
      <c r="W232" s="252"/>
      <c r="X232" s="252"/>
      <c r="Y232" s="252"/>
      <c r="Z232" s="252"/>
      <c r="AA232" s="252"/>
      <c r="AB232" s="252"/>
      <c r="AC232" s="252"/>
      <c r="AD232" s="252"/>
      <c r="AE232" s="252"/>
      <c r="AF232" s="252"/>
      <c r="AG232" s="252"/>
      <c r="AH232" s="252"/>
      <c r="AI232" s="252"/>
      <c r="AJ232" s="252"/>
      <c r="AK232" s="252"/>
      <c r="AL232" s="252"/>
      <c r="AM232" s="252"/>
      <c r="AN232" s="252"/>
      <c r="AO232" s="252"/>
      <c r="AP232" s="252"/>
      <c r="AQ232" s="252"/>
      <c r="AR232" s="252"/>
      <c r="AS232" s="252"/>
      <c r="AT232" s="252"/>
      <c r="AU232" s="252"/>
      <c r="AV232" s="252"/>
      <c r="AW232" s="252"/>
      <c r="AX232" s="252"/>
      <c r="AY232" s="252"/>
      <c r="AZ232" s="252"/>
      <c r="BA232" s="252"/>
      <c r="BB232" s="252"/>
      <c r="BC232" s="252"/>
      <c r="BD232" s="252"/>
      <c r="BE232" s="252"/>
      <c r="BF232" s="252"/>
      <c r="BG232" s="252"/>
      <c r="BH232" s="252"/>
      <c r="BI232" s="252"/>
      <c r="BJ232" s="252"/>
    </row>
    <row r="233" spans="1:62" ht="31.5" customHeight="1">
      <c r="A233" s="310" t="s">
        <v>511</v>
      </c>
      <c r="B233" s="267" t="s">
        <v>512</v>
      </c>
      <c r="C233" s="267" t="s">
        <v>65</v>
      </c>
      <c r="D233" s="268" t="s">
        <v>513</v>
      </c>
      <c r="E233" s="269" t="s">
        <v>39</v>
      </c>
      <c r="F233" s="270">
        <v>71.150000000000006</v>
      </c>
      <c r="G233" s="271">
        <v>82.85</v>
      </c>
      <c r="H233" s="271">
        <f t="shared" si="30"/>
        <v>103.45</v>
      </c>
      <c r="I233" s="272">
        <f t="shared" si="31"/>
        <v>7360.47</v>
      </c>
      <c r="J233" s="273">
        <f t="shared" si="29"/>
        <v>3.0999999999999999E-3</v>
      </c>
      <c r="K233" s="252"/>
      <c r="L233" s="252"/>
      <c r="M233" s="251"/>
      <c r="N233" s="252"/>
      <c r="O233" s="252"/>
      <c r="P233" s="252"/>
      <c r="Q233" s="252"/>
      <c r="R233" s="252"/>
      <c r="S233" s="252"/>
      <c r="T233" s="252"/>
      <c r="U233" s="252"/>
      <c r="V233" s="252"/>
      <c r="W233" s="252"/>
      <c r="X233" s="252"/>
      <c r="Y233" s="252"/>
      <c r="Z233" s="252"/>
      <c r="AA233" s="252"/>
      <c r="AB233" s="252"/>
      <c r="AC233" s="252"/>
      <c r="AD233" s="252"/>
      <c r="AE233" s="252"/>
      <c r="AF233" s="252"/>
      <c r="AG233" s="252"/>
      <c r="AH233" s="252"/>
      <c r="AI233" s="252"/>
      <c r="AJ233" s="252"/>
      <c r="AK233" s="252"/>
      <c r="AL233" s="252"/>
      <c r="AM233" s="252"/>
      <c r="AN233" s="252"/>
      <c r="AO233" s="252"/>
      <c r="AP233" s="252"/>
      <c r="AQ233" s="252"/>
      <c r="AR233" s="252"/>
      <c r="AS233" s="252"/>
      <c r="AT233" s="252"/>
      <c r="AU233" s="252"/>
      <c r="AV233" s="252"/>
      <c r="AW233" s="252"/>
      <c r="AX233" s="252"/>
      <c r="AY233" s="252"/>
      <c r="AZ233" s="252"/>
      <c r="BA233" s="252"/>
      <c r="BB233" s="252"/>
      <c r="BC233" s="252"/>
      <c r="BD233" s="252"/>
      <c r="BE233" s="252"/>
      <c r="BF233" s="252"/>
      <c r="BG233" s="252"/>
      <c r="BH233" s="252"/>
      <c r="BI233" s="252"/>
      <c r="BJ233" s="252"/>
    </row>
    <row r="234" spans="1:62" ht="36.75" customHeight="1">
      <c r="A234" s="310" t="s">
        <v>514</v>
      </c>
      <c r="B234" s="267" t="s">
        <v>515</v>
      </c>
      <c r="C234" s="267" t="s">
        <v>35</v>
      </c>
      <c r="D234" s="268" t="s">
        <v>516</v>
      </c>
      <c r="E234" s="269" t="s">
        <v>17</v>
      </c>
      <c r="F234" s="270">
        <v>6</v>
      </c>
      <c r="G234" s="271">
        <v>41.35</v>
      </c>
      <c r="H234" s="271">
        <f t="shared" si="30"/>
        <v>51.63</v>
      </c>
      <c r="I234" s="272">
        <f t="shared" si="31"/>
        <v>309.77999999999997</v>
      </c>
      <c r="J234" s="273">
        <f t="shared" si="29"/>
        <v>1E-4</v>
      </c>
      <c r="K234" s="252"/>
      <c r="L234" s="252"/>
      <c r="M234" s="251"/>
      <c r="N234" s="252"/>
      <c r="O234" s="252"/>
      <c r="P234" s="252"/>
      <c r="Q234" s="252"/>
      <c r="R234" s="252"/>
      <c r="S234" s="252"/>
      <c r="T234" s="252"/>
      <c r="U234" s="252"/>
      <c r="V234" s="252"/>
      <c r="W234" s="252"/>
      <c r="X234" s="252"/>
      <c r="Y234" s="252"/>
      <c r="Z234" s="252"/>
      <c r="AA234" s="252"/>
      <c r="AB234" s="252"/>
      <c r="AC234" s="252"/>
      <c r="AD234" s="252"/>
      <c r="AE234" s="252"/>
      <c r="AF234" s="252"/>
      <c r="AG234" s="252"/>
      <c r="AH234" s="252"/>
      <c r="AI234" s="252"/>
      <c r="AJ234" s="252"/>
      <c r="AK234" s="252"/>
      <c r="AL234" s="252"/>
      <c r="AM234" s="252"/>
      <c r="AN234" s="252"/>
      <c r="AO234" s="252"/>
      <c r="AP234" s="252"/>
      <c r="AQ234" s="252"/>
      <c r="AR234" s="252"/>
      <c r="AS234" s="252"/>
      <c r="AT234" s="252"/>
      <c r="AU234" s="252"/>
      <c r="AV234" s="252"/>
      <c r="AW234" s="252"/>
      <c r="AX234" s="252"/>
      <c r="AY234" s="252"/>
      <c r="AZ234" s="252"/>
      <c r="BA234" s="252"/>
      <c r="BB234" s="252"/>
      <c r="BC234" s="252"/>
      <c r="BD234" s="252"/>
      <c r="BE234" s="252"/>
      <c r="BF234" s="252"/>
      <c r="BG234" s="252"/>
      <c r="BH234" s="252"/>
      <c r="BI234" s="252"/>
      <c r="BJ234" s="252"/>
    </row>
    <row r="235" spans="1:62" ht="43.5" customHeight="1">
      <c r="A235" s="310" t="s">
        <v>517</v>
      </c>
      <c r="B235" s="267" t="s">
        <v>518</v>
      </c>
      <c r="C235" s="267" t="s">
        <v>35</v>
      </c>
      <c r="D235" s="268" t="s">
        <v>519</v>
      </c>
      <c r="E235" s="269" t="s">
        <v>17</v>
      </c>
      <c r="F235" s="270">
        <v>3</v>
      </c>
      <c r="G235" s="271">
        <v>20.77</v>
      </c>
      <c r="H235" s="271">
        <f t="shared" si="30"/>
        <v>25.94</v>
      </c>
      <c r="I235" s="272">
        <f t="shared" si="31"/>
        <v>77.819999999999993</v>
      </c>
      <c r="J235" s="273">
        <f t="shared" si="29"/>
        <v>0</v>
      </c>
      <c r="K235" s="252"/>
      <c r="L235" s="252"/>
      <c r="M235" s="251"/>
      <c r="N235" s="252"/>
      <c r="O235" s="252"/>
      <c r="P235" s="252"/>
      <c r="Q235" s="252"/>
      <c r="R235" s="252"/>
      <c r="S235" s="252"/>
      <c r="T235" s="252"/>
      <c r="U235" s="252"/>
      <c r="V235" s="252"/>
      <c r="W235" s="252"/>
      <c r="X235" s="252"/>
      <c r="Y235" s="252"/>
      <c r="Z235" s="252"/>
      <c r="AA235" s="252"/>
      <c r="AB235" s="252"/>
      <c r="AC235" s="252"/>
      <c r="AD235" s="252"/>
      <c r="AE235" s="252"/>
      <c r="AF235" s="252"/>
      <c r="AG235" s="252"/>
      <c r="AH235" s="252"/>
      <c r="AI235" s="252"/>
      <c r="AJ235" s="252"/>
      <c r="AK235" s="252"/>
      <c r="AL235" s="252"/>
      <c r="AM235" s="252"/>
      <c r="AN235" s="252"/>
      <c r="AO235" s="252"/>
      <c r="AP235" s="252"/>
      <c r="AQ235" s="252"/>
      <c r="AR235" s="252"/>
      <c r="AS235" s="252"/>
      <c r="AT235" s="252"/>
      <c r="AU235" s="252"/>
      <c r="AV235" s="252"/>
      <c r="AW235" s="252"/>
      <c r="AX235" s="252"/>
      <c r="AY235" s="252"/>
      <c r="AZ235" s="252"/>
      <c r="BA235" s="252"/>
      <c r="BB235" s="252"/>
      <c r="BC235" s="252"/>
      <c r="BD235" s="252"/>
      <c r="BE235" s="252"/>
      <c r="BF235" s="252"/>
      <c r="BG235" s="252"/>
      <c r="BH235" s="252"/>
      <c r="BI235" s="252"/>
      <c r="BJ235" s="252"/>
    </row>
    <row r="236" spans="1:62" s="106" customFormat="1" ht="59.25" customHeight="1">
      <c r="A236" s="312" t="s">
        <v>520</v>
      </c>
      <c r="B236" s="313">
        <v>2472</v>
      </c>
      <c r="C236" s="314" t="s">
        <v>35</v>
      </c>
      <c r="D236" s="315" t="s">
        <v>521</v>
      </c>
      <c r="E236" s="316" t="s">
        <v>17</v>
      </c>
      <c r="F236" s="317">
        <v>4</v>
      </c>
      <c r="G236" s="271">
        <v>97.86</v>
      </c>
      <c r="H236" s="318">
        <f t="shared" si="30"/>
        <v>122.2</v>
      </c>
      <c r="I236" s="319">
        <f t="shared" si="31"/>
        <v>488.8</v>
      </c>
      <c r="J236" s="320">
        <f t="shared" si="29"/>
        <v>2.0000000000000001E-4</v>
      </c>
      <c r="K236" s="114"/>
      <c r="L236" s="114"/>
      <c r="M236" s="249"/>
      <c r="N236" s="114"/>
      <c r="O236" s="114"/>
      <c r="P236" s="114"/>
      <c r="Q236" s="114"/>
      <c r="R236" s="114"/>
      <c r="S236" s="114"/>
      <c r="T236" s="114"/>
      <c r="U236" s="114"/>
      <c r="V236" s="114"/>
      <c r="W236" s="114"/>
      <c r="X236" s="114"/>
      <c r="Y236" s="114"/>
      <c r="Z236" s="114"/>
      <c r="AA236" s="114"/>
      <c r="AB236" s="114"/>
      <c r="AC236" s="114"/>
      <c r="AD236" s="114"/>
      <c r="AE236" s="114"/>
      <c r="AF236" s="114"/>
      <c r="AG236" s="114"/>
      <c r="AH236" s="114"/>
      <c r="AI236" s="114"/>
      <c r="AJ236" s="114"/>
      <c r="AK236" s="114"/>
      <c r="AL236" s="114"/>
      <c r="AM236" s="114"/>
      <c r="AN236" s="114"/>
      <c r="AO236" s="114"/>
      <c r="AP236" s="114"/>
      <c r="AQ236" s="114"/>
      <c r="AR236" s="114"/>
      <c r="AS236" s="114"/>
      <c r="AT236" s="114"/>
      <c r="AU236" s="114"/>
      <c r="AV236" s="114"/>
      <c r="AW236" s="114"/>
      <c r="AX236" s="114"/>
      <c r="AY236" s="114"/>
      <c r="AZ236" s="114"/>
      <c r="BA236" s="114"/>
      <c r="BB236" s="114"/>
      <c r="BC236" s="114"/>
      <c r="BD236" s="114"/>
      <c r="BE236" s="114"/>
      <c r="BF236" s="114"/>
      <c r="BG236" s="114"/>
      <c r="BH236" s="114"/>
      <c r="BI236" s="114"/>
    </row>
    <row r="237" spans="1:62" ht="31.5" customHeight="1">
      <c r="A237" s="310" t="s">
        <v>522</v>
      </c>
      <c r="B237" s="267" t="s">
        <v>523</v>
      </c>
      <c r="C237" s="267" t="s">
        <v>35</v>
      </c>
      <c r="D237" s="268" t="s">
        <v>524</v>
      </c>
      <c r="E237" s="269" t="s">
        <v>17</v>
      </c>
      <c r="F237" s="270">
        <v>3</v>
      </c>
      <c r="G237" s="271">
        <v>39.22</v>
      </c>
      <c r="H237" s="271">
        <f t="shared" si="30"/>
        <v>48.97</v>
      </c>
      <c r="I237" s="272">
        <f t="shared" si="31"/>
        <v>146.91</v>
      </c>
      <c r="J237" s="273">
        <f t="shared" si="29"/>
        <v>1E-4</v>
      </c>
      <c r="K237" s="252"/>
      <c r="L237" s="252"/>
      <c r="M237" s="251"/>
      <c r="N237" s="252"/>
      <c r="O237" s="252"/>
      <c r="P237" s="252"/>
      <c r="Q237" s="252"/>
      <c r="R237" s="252"/>
      <c r="S237" s="252"/>
      <c r="T237" s="252"/>
      <c r="U237" s="252"/>
      <c r="V237" s="252"/>
      <c r="W237" s="252"/>
      <c r="X237" s="252"/>
      <c r="Y237" s="252"/>
      <c r="Z237" s="252"/>
      <c r="AA237" s="252"/>
      <c r="AB237" s="252"/>
      <c r="AC237" s="252"/>
      <c r="AD237" s="252"/>
      <c r="AE237" s="252"/>
      <c r="AF237" s="252"/>
      <c r="AG237" s="252"/>
      <c r="AH237" s="252"/>
      <c r="AI237" s="252"/>
      <c r="AJ237" s="252"/>
      <c r="AK237" s="252"/>
      <c r="AL237" s="252"/>
      <c r="AM237" s="252"/>
      <c r="AN237" s="252"/>
      <c r="AO237" s="252"/>
      <c r="AP237" s="252"/>
      <c r="AQ237" s="252"/>
      <c r="AR237" s="252"/>
      <c r="AS237" s="252"/>
      <c r="AT237" s="252"/>
      <c r="AU237" s="252"/>
      <c r="AV237" s="252"/>
      <c r="AW237" s="252"/>
      <c r="AX237" s="252"/>
      <c r="AY237" s="252"/>
      <c r="AZ237" s="252"/>
      <c r="BA237" s="252"/>
      <c r="BB237" s="252"/>
      <c r="BC237" s="252"/>
      <c r="BD237" s="252"/>
      <c r="BE237" s="252"/>
      <c r="BF237" s="252"/>
      <c r="BG237" s="252"/>
      <c r="BH237" s="252"/>
      <c r="BI237" s="252"/>
      <c r="BJ237" s="252"/>
    </row>
    <row r="238" spans="1:62" ht="61.5" customHeight="1">
      <c r="A238" s="310" t="s">
        <v>525</v>
      </c>
      <c r="B238" s="267" t="s">
        <v>526</v>
      </c>
      <c r="C238" s="267" t="s">
        <v>35</v>
      </c>
      <c r="D238" s="268" t="s">
        <v>527</v>
      </c>
      <c r="E238" s="269" t="s">
        <v>17</v>
      </c>
      <c r="F238" s="270">
        <v>3</v>
      </c>
      <c r="G238" s="271">
        <v>569.47</v>
      </c>
      <c r="H238" s="271">
        <f t="shared" si="30"/>
        <v>711.1</v>
      </c>
      <c r="I238" s="272">
        <f t="shared" si="31"/>
        <v>2133.3000000000002</v>
      </c>
      <c r="J238" s="273">
        <f t="shared" ref="J238:J258" si="32">ROUND(I238/$I$279,4)</f>
        <v>8.9999999999999998E-4</v>
      </c>
      <c r="K238" s="252"/>
      <c r="L238" s="252"/>
      <c r="M238" s="251"/>
      <c r="N238" s="252"/>
      <c r="O238" s="252"/>
      <c r="P238" s="252"/>
      <c r="Q238" s="252"/>
      <c r="R238" s="252"/>
      <c r="S238" s="252"/>
      <c r="T238" s="252"/>
      <c r="U238" s="252"/>
      <c r="V238" s="252"/>
      <c r="W238" s="252"/>
      <c r="X238" s="252"/>
      <c r="Y238" s="252"/>
      <c r="Z238" s="252"/>
      <c r="AA238" s="252"/>
      <c r="AB238" s="252"/>
      <c r="AC238" s="252"/>
      <c r="AD238" s="252"/>
      <c r="AE238" s="252"/>
      <c r="AF238" s="252"/>
      <c r="AG238" s="252"/>
      <c r="AH238" s="252"/>
      <c r="AI238" s="252"/>
      <c r="AJ238" s="252"/>
      <c r="AK238" s="252"/>
      <c r="AL238" s="252"/>
      <c r="AM238" s="252"/>
      <c r="AN238" s="252"/>
      <c r="AO238" s="252"/>
      <c r="AP238" s="252"/>
      <c r="AQ238" s="252"/>
      <c r="AR238" s="252"/>
      <c r="AS238" s="252"/>
      <c r="AT238" s="252"/>
      <c r="AU238" s="252"/>
      <c r="AV238" s="252"/>
      <c r="AW238" s="252"/>
      <c r="AX238" s="252"/>
      <c r="AY238" s="252"/>
      <c r="AZ238" s="252"/>
      <c r="BA238" s="252"/>
      <c r="BB238" s="252"/>
      <c r="BC238" s="252"/>
      <c r="BD238" s="252"/>
      <c r="BE238" s="252"/>
      <c r="BF238" s="252"/>
      <c r="BG238" s="252"/>
      <c r="BH238" s="252"/>
      <c r="BI238" s="252"/>
      <c r="BJ238" s="252"/>
    </row>
    <row r="239" spans="1:62" ht="36" customHeight="1">
      <c r="A239" s="310" t="s">
        <v>528</v>
      </c>
      <c r="B239" s="267">
        <v>102109</v>
      </c>
      <c r="C239" s="267" t="s">
        <v>21</v>
      </c>
      <c r="D239" s="268" t="s">
        <v>529</v>
      </c>
      <c r="E239" s="269" t="s">
        <v>17</v>
      </c>
      <c r="F239" s="270">
        <v>2</v>
      </c>
      <c r="G239" s="271">
        <v>59.96</v>
      </c>
      <c r="H239" s="271">
        <f t="shared" si="30"/>
        <v>74.87</v>
      </c>
      <c r="I239" s="272">
        <f t="shared" si="31"/>
        <v>149.74</v>
      </c>
      <c r="J239" s="273">
        <f t="shared" si="32"/>
        <v>1E-4</v>
      </c>
      <c r="K239" s="252"/>
      <c r="L239" s="252"/>
      <c r="M239" s="251"/>
      <c r="N239" s="252"/>
      <c r="O239" s="252"/>
      <c r="P239" s="252"/>
      <c r="Q239" s="252"/>
      <c r="R239" s="252"/>
      <c r="S239" s="252"/>
      <c r="T239" s="252"/>
      <c r="U239" s="252"/>
      <c r="V239" s="252"/>
      <c r="W239" s="252"/>
      <c r="X239" s="252"/>
      <c r="Y239" s="252"/>
      <c r="Z239" s="252"/>
      <c r="AA239" s="252"/>
      <c r="AB239" s="252"/>
      <c r="AC239" s="252"/>
      <c r="AD239" s="252"/>
      <c r="AE239" s="252"/>
      <c r="AF239" s="252"/>
      <c r="AG239" s="252"/>
      <c r="AH239" s="252"/>
      <c r="AI239" s="252"/>
      <c r="AJ239" s="252"/>
      <c r="AK239" s="252"/>
      <c r="AL239" s="252"/>
      <c r="AM239" s="252"/>
      <c r="AN239" s="252"/>
      <c r="AO239" s="252"/>
      <c r="AP239" s="252"/>
      <c r="AQ239" s="252"/>
      <c r="AR239" s="252"/>
      <c r="AS239" s="252"/>
      <c r="AT239" s="252"/>
      <c r="AU239" s="252"/>
      <c r="AV239" s="252"/>
      <c r="AW239" s="252"/>
      <c r="AX239" s="252"/>
      <c r="AY239" s="252"/>
      <c r="AZ239" s="252"/>
      <c r="BA239" s="252"/>
      <c r="BB239" s="252"/>
      <c r="BC239" s="252"/>
      <c r="BD239" s="252"/>
      <c r="BE239" s="252"/>
      <c r="BF239" s="252"/>
      <c r="BG239" s="252"/>
      <c r="BH239" s="252"/>
      <c r="BI239" s="252"/>
      <c r="BJ239" s="252"/>
    </row>
    <row r="240" spans="1:62" s="106" customFormat="1" ht="51" customHeight="1">
      <c r="A240" s="312" t="s">
        <v>530</v>
      </c>
      <c r="B240" s="313">
        <v>2485</v>
      </c>
      <c r="C240" s="314" t="s">
        <v>35</v>
      </c>
      <c r="D240" s="315" t="s">
        <v>531</v>
      </c>
      <c r="E240" s="316" t="s">
        <v>17</v>
      </c>
      <c r="F240" s="317">
        <v>1</v>
      </c>
      <c r="G240" s="271">
        <v>160.52000000000001</v>
      </c>
      <c r="H240" s="318">
        <f t="shared" si="30"/>
        <v>200.44</v>
      </c>
      <c r="I240" s="319">
        <f t="shared" si="31"/>
        <v>200.44</v>
      </c>
      <c r="J240" s="320">
        <f t="shared" si="32"/>
        <v>1E-4</v>
      </c>
      <c r="K240" s="114"/>
      <c r="L240" s="114"/>
      <c r="M240" s="249"/>
      <c r="N240" s="114"/>
      <c r="O240" s="114"/>
      <c r="P240" s="114"/>
      <c r="Q240" s="114"/>
      <c r="R240" s="114"/>
      <c r="S240" s="114"/>
      <c r="T240" s="114"/>
      <c r="U240" s="114"/>
      <c r="V240" s="114"/>
      <c r="W240" s="114"/>
      <c r="X240" s="114"/>
      <c r="Y240" s="114"/>
      <c r="Z240" s="114"/>
      <c r="AA240" s="114"/>
      <c r="AB240" s="114"/>
      <c r="AC240" s="114"/>
      <c r="AD240" s="114"/>
      <c r="AE240" s="114"/>
      <c r="AF240" s="114"/>
      <c r="AG240" s="114"/>
      <c r="AH240" s="114"/>
      <c r="AI240" s="114"/>
      <c r="AJ240" s="114"/>
      <c r="AK240" s="114"/>
      <c r="AL240" s="114"/>
      <c r="AM240" s="114"/>
      <c r="AN240" s="114"/>
      <c r="AO240" s="114"/>
      <c r="AP240" s="114"/>
      <c r="AQ240" s="114"/>
      <c r="AR240" s="114"/>
      <c r="AS240" s="114"/>
      <c r="AT240" s="114"/>
      <c r="AU240" s="114"/>
      <c r="AV240" s="114"/>
      <c r="AW240" s="114"/>
      <c r="AX240" s="114"/>
      <c r="AY240" s="114"/>
      <c r="AZ240" s="114"/>
      <c r="BA240" s="114"/>
      <c r="BB240" s="114"/>
      <c r="BC240" s="114"/>
      <c r="BD240" s="114"/>
      <c r="BE240" s="114"/>
      <c r="BF240" s="114"/>
      <c r="BG240" s="114"/>
      <c r="BH240" s="114"/>
      <c r="BI240" s="114"/>
    </row>
    <row r="241" spans="1:62" s="106" customFormat="1" ht="51" customHeight="1">
      <c r="A241" s="312" t="s">
        <v>532</v>
      </c>
      <c r="B241" s="313">
        <v>2487</v>
      </c>
      <c r="C241" s="314" t="s">
        <v>35</v>
      </c>
      <c r="D241" s="315" t="s">
        <v>533</v>
      </c>
      <c r="E241" s="316" t="s">
        <v>17</v>
      </c>
      <c r="F241" s="317">
        <v>1</v>
      </c>
      <c r="G241" s="271">
        <v>267.26</v>
      </c>
      <c r="H241" s="318">
        <f t="shared" si="30"/>
        <v>333.73</v>
      </c>
      <c r="I241" s="319">
        <f t="shared" si="31"/>
        <v>333.73</v>
      </c>
      <c r="J241" s="320">
        <f t="shared" si="32"/>
        <v>1E-4</v>
      </c>
      <c r="K241" s="114"/>
      <c r="L241" s="114"/>
      <c r="M241" s="249"/>
      <c r="N241" s="114"/>
      <c r="O241" s="114"/>
      <c r="P241" s="114"/>
      <c r="Q241" s="114"/>
      <c r="R241" s="114"/>
      <c r="S241" s="114"/>
      <c r="T241" s="114"/>
      <c r="U241" s="114"/>
      <c r="V241" s="114"/>
      <c r="W241" s="114"/>
      <c r="X241" s="114"/>
      <c r="Y241" s="114"/>
      <c r="Z241" s="114"/>
      <c r="AA241" s="114"/>
      <c r="AB241" s="114"/>
      <c r="AC241" s="114"/>
      <c r="AD241" s="114"/>
      <c r="AE241" s="114"/>
      <c r="AF241" s="114"/>
      <c r="AG241" s="114"/>
      <c r="AH241" s="114"/>
      <c r="AI241" s="114"/>
      <c r="AJ241" s="114"/>
      <c r="AK241" s="114"/>
      <c r="AL241" s="114"/>
      <c r="AM241" s="114"/>
      <c r="AN241" s="114"/>
      <c r="AO241" s="114"/>
      <c r="AP241" s="114"/>
      <c r="AQ241" s="114"/>
      <c r="AR241" s="114"/>
      <c r="AS241" s="114"/>
      <c r="AT241" s="114"/>
      <c r="AU241" s="114"/>
      <c r="AV241" s="114"/>
      <c r="AW241" s="114"/>
      <c r="AX241" s="114"/>
      <c r="AY241" s="114"/>
      <c r="AZ241" s="114"/>
      <c r="BA241" s="114"/>
      <c r="BB241" s="114"/>
      <c r="BC241" s="114"/>
      <c r="BD241" s="114"/>
      <c r="BE241" s="114"/>
      <c r="BF241" s="114"/>
      <c r="BG241" s="114"/>
      <c r="BH241" s="114"/>
      <c r="BI241" s="114"/>
    </row>
    <row r="242" spans="1:62" ht="33" customHeight="1">
      <c r="A242" s="310" t="s">
        <v>534</v>
      </c>
      <c r="B242" s="267" t="s">
        <v>535</v>
      </c>
      <c r="C242" s="267" t="s">
        <v>35</v>
      </c>
      <c r="D242" s="268" t="s">
        <v>536</v>
      </c>
      <c r="E242" s="269" t="s">
        <v>39</v>
      </c>
      <c r="F242" s="270">
        <v>2.4500000000000002</v>
      </c>
      <c r="G242" s="271">
        <v>76.290000000000006</v>
      </c>
      <c r="H242" s="271">
        <f t="shared" si="30"/>
        <v>95.26</v>
      </c>
      <c r="I242" s="272">
        <f t="shared" si="31"/>
        <v>233.39</v>
      </c>
      <c r="J242" s="273">
        <f t="shared" si="32"/>
        <v>1E-4</v>
      </c>
      <c r="K242" s="252"/>
      <c r="L242" s="252"/>
      <c r="M242" s="251"/>
      <c r="N242" s="252"/>
      <c r="O242" s="252"/>
      <c r="P242" s="252"/>
      <c r="Q242" s="252"/>
      <c r="R242" s="252"/>
      <c r="S242" s="252"/>
      <c r="T242" s="252"/>
      <c r="U242" s="252"/>
      <c r="V242" s="252"/>
      <c r="W242" s="252"/>
      <c r="X242" s="252"/>
      <c r="Y242" s="252"/>
      <c r="Z242" s="252"/>
      <c r="AA242" s="252"/>
      <c r="AB242" s="252"/>
      <c r="AC242" s="252"/>
      <c r="AD242" s="252"/>
      <c r="AE242" s="252"/>
      <c r="AF242" s="252"/>
      <c r="AG242" s="252"/>
      <c r="AH242" s="252"/>
      <c r="AI242" s="252"/>
      <c r="AJ242" s="252"/>
      <c r="AK242" s="252"/>
      <c r="AL242" s="252"/>
      <c r="AM242" s="252"/>
      <c r="AN242" s="252"/>
      <c r="AO242" s="252"/>
      <c r="AP242" s="252"/>
      <c r="AQ242" s="252"/>
      <c r="AR242" s="252"/>
      <c r="AS242" s="252"/>
      <c r="AT242" s="252"/>
      <c r="AU242" s="252"/>
      <c r="AV242" s="252"/>
      <c r="AW242" s="252"/>
      <c r="AX242" s="252"/>
      <c r="AY242" s="252"/>
      <c r="AZ242" s="252"/>
      <c r="BA242" s="252"/>
      <c r="BB242" s="252"/>
      <c r="BC242" s="252"/>
      <c r="BD242" s="252"/>
      <c r="BE242" s="252"/>
      <c r="BF242" s="252"/>
      <c r="BG242" s="252"/>
      <c r="BH242" s="252"/>
      <c r="BI242" s="252"/>
      <c r="BJ242" s="252"/>
    </row>
    <row r="243" spans="1:62" ht="33" customHeight="1">
      <c r="A243" s="310" t="s">
        <v>537</v>
      </c>
      <c r="B243" s="267">
        <v>83641</v>
      </c>
      <c r="C243" s="267" t="s">
        <v>35</v>
      </c>
      <c r="D243" s="268" t="s">
        <v>538</v>
      </c>
      <c r="E243" s="269" t="s">
        <v>17</v>
      </c>
      <c r="F243" s="270">
        <v>3</v>
      </c>
      <c r="G243" s="271">
        <v>223.93</v>
      </c>
      <c r="H243" s="271">
        <f t="shared" si="30"/>
        <v>279.62</v>
      </c>
      <c r="I243" s="272">
        <f t="shared" si="31"/>
        <v>838.86</v>
      </c>
      <c r="J243" s="273">
        <f t="shared" si="32"/>
        <v>4.0000000000000002E-4</v>
      </c>
      <c r="K243" s="252"/>
      <c r="L243" s="252"/>
      <c r="M243" s="251"/>
      <c r="N243" s="252"/>
      <c r="O243" s="252"/>
      <c r="P243" s="252"/>
      <c r="Q243" s="252"/>
      <c r="R243" s="252"/>
      <c r="S243" s="252"/>
      <c r="T243" s="252"/>
      <c r="U243" s="252"/>
      <c r="V243" s="252"/>
      <c r="W243" s="252"/>
      <c r="X243" s="252"/>
      <c r="Y243" s="252"/>
      <c r="Z243" s="252"/>
      <c r="AA243" s="252"/>
      <c r="AB243" s="252"/>
      <c r="AC243" s="252"/>
      <c r="AD243" s="252"/>
      <c r="AE243" s="252"/>
      <c r="AF243" s="252"/>
      <c r="AG243" s="252"/>
      <c r="AH243" s="252"/>
      <c r="AI243" s="252"/>
      <c r="AJ243" s="252"/>
      <c r="AK243" s="252"/>
      <c r="AL243" s="252"/>
      <c r="AM243" s="252"/>
      <c r="AN243" s="252"/>
      <c r="AO243" s="252"/>
      <c r="AP243" s="252"/>
      <c r="AQ243" s="252"/>
      <c r="AR243" s="252"/>
      <c r="AS243" s="252"/>
      <c r="AT243" s="252"/>
      <c r="AU243" s="252"/>
      <c r="AV243" s="252"/>
      <c r="AW243" s="252"/>
      <c r="AX243" s="252"/>
      <c r="AY243" s="252"/>
      <c r="AZ243" s="252"/>
      <c r="BA243" s="252"/>
      <c r="BB243" s="252"/>
      <c r="BC243" s="252"/>
      <c r="BD243" s="252"/>
      <c r="BE243" s="252"/>
      <c r="BF243" s="252"/>
      <c r="BG243" s="252"/>
      <c r="BH243" s="252"/>
      <c r="BI243" s="252"/>
      <c r="BJ243" s="252"/>
    </row>
    <row r="244" spans="1:62" s="106" customFormat="1" ht="51" customHeight="1">
      <c r="A244" s="312" t="s">
        <v>539</v>
      </c>
      <c r="B244" s="313">
        <v>2478</v>
      </c>
      <c r="C244" s="314" t="s">
        <v>35</v>
      </c>
      <c r="D244" s="315" t="s">
        <v>540</v>
      </c>
      <c r="E244" s="316" t="s">
        <v>17</v>
      </c>
      <c r="F244" s="317">
        <v>1</v>
      </c>
      <c r="G244" s="271">
        <v>166.4</v>
      </c>
      <c r="H244" s="318">
        <f t="shared" si="30"/>
        <v>207.78</v>
      </c>
      <c r="I244" s="319">
        <f t="shared" si="31"/>
        <v>207.78</v>
      </c>
      <c r="J244" s="320">
        <f t="shared" si="32"/>
        <v>1E-4</v>
      </c>
      <c r="K244" s="114"/>
      <c r="L244" s="114"/>
      <c r="M244" s="249"/>
      <c r="N244" s="114"/>
      <c r="O244" s="114"/>
      <c r="P244" s="114"/>
      <c r="Q244" s="114"/>
      <c r="R244" s="114"/>
      <c r="S244" s="114"/>
      <c r="T244" s="114"/>
      <c r="U244" s="114"/>
      <c r="V244" s="114"/>
      <c r="W244" s="114"/>
      <c r="X244" s="114"/>
      <c r="Y244" s="114"/>
      <c r="Z244" s="114"/>
      <c r="AA244" s="114"/>
      <c r="AB244" s="114"/>
      <c r="AC244" s="114"/>
      <c r="AD244" s="114"/>
      <c r="AE244" s="114"/>
      <c r="AF244" s="114"/>
      <c r="AG244" s="114"/>
      <c r="AH244" s="114"/>
      <c r="AI244" s="114"/>
      <c r="AJ244" s="114"/>
      <c r="AK244" s="114"/>
      <c r="AL244" s="114"/>
      <c r="AM244" s="114"/>
      <c r="AN244" s="114"/>
      <c r="AO244" s="114"/>
      <c r="AP244" s="114"/>
      <c r="AQ244" s="114"/>
      <c r="AR244" s="114"/>
      <c r="AS244" s="114"/>
      <c r="AT244" s="114"/>
      <c r="AU244" s="114"/>
      <c r="AV244" s="114"/>
      <c r="AW244" s="114"/>
      <c r="AX244" s="114"/>
      <c r="AY244" s="114"/>
      <c r="AZ244" s="114"/>
      <c r="BA244" s="114"/>
      <c r="BB244" s="114"/>
      <c r="BC244" s="114"/>
      <c r="BD244" s="114"/>
      <c r="BE244" s="114"/>
      <c r="BF244" s="114"/>
      <c r="BG244" s="114"/>
      <c r="BH244" s="114"/>
      <c r="BI244" s="114"/>
    </row>
    <row r="245" spans="1:62" s="106" customFormat="1" ht="51" customHeight="1">
      <c r="A245" s="312" t="s">
        <v>541</v>
      </c>
      <c r="B245" s="313">
        <v>2474</v>
      </c>
      <c r="C245" s="314" t="s">
        <v>35</v>
      </c>
      <c r="D245" s="315" t="s">
        <v>542</v>
      </c>
      <c r="E245" s="316" t="s">
        <v>17</v>
      </c>
      <c r="F245" s="317">
        <v>10</v>
      </c>
      <c r="G245" s="271">
        <v>63.2</v>
      </c>
      <c r="H245" s="318">
        <f t="shared" si="30"/>
        <v>78.92</v>
      </c>
      <c r="I245" s="319">
        <f t="shared" si="31"/>
        <v>789.2</v>
      </c>
      <c r="J245" s="320">
        <f t="shared" si="32"/>
        <v>2.9999999999999997E-4</v>
      </c>
      <c r="K245" s="114"/>
      <c r="L245" s="114"/>
      <c r="M245" s="249"/>
      <c r="N245" s="114"/>
      <c r="O245" s="114"/>
      <c r="P245" s="114"/>
      <c r="Q245" s="114"/>
      <c r="R245" s="114"/>
      <c r="S245" s="114"/>
      <c r="T245" s="114"/>
      <c r="U245" s="114"/>
      <c r="V245" s="114"/>
      <c r="W245" s="114"/>
      <c r="X245" s="114"/>
      <c r="Y245" s="114"/>
      <c r="Z245" s="114"/>
      <c r="AA245" s="114"/>
      <c r="AB245" s="114"/>
      <c r="AC245" s="114"/>
      <c r="AD245" s="114"/>
      <c r="AE245" s="114"/>
      <c r="AF245" s="114"/>
      <c r="AG245" s="114"/>
      <c r="AH245" s="114"/>
      <c r="AI245" s="114"/>
      <c r="AJ245" s="114"/>
      <c r="AK245" s="114"/>
      <c r="AL245" s="114"/>
      <c r="AM245" s="114"/>
      <c r="AN245" s="114"/>
      <c r="AO245" s="114"/>
      <c r="AP245" s="114"/>
      <c r="AQ245" s="114"/>
      <c r="AR245" s="114"/>
      <c r="AS245" s="114"/>
      <c r="AT245" s="114"/>
      <c r="AU245" s="114"/>
      <c r="AV245" s="114"/>
      <c r="AW245" s="114"/>
      <c r="AX245" s="114"/>
      <c r="AY245" s="114"/>
      <c r="AZ245" s="114"/>
      <c r="BA245" s="114"/>
      <c r="BB245" s="114"/>
      <c r="BC245" s="114"/>
      <c r="BD245" s="114"/>
      <c r="BE245" s="114"/>
      <c r="BF245" s="114"/>
      <c r="BG245" s="114"/>
      <c r="BH245" s="114"/>
      <c r="BI245" s="114"/>
    </row>
    <row r="246" spans="1:62" ht="33.75" customHeight="1">
      <c r="A246" s="310" t="s">
        <v>543</v>
      </c>
      <c r="B246" s="267" t="s">
        <v>544</v>
      </c>
      <c r="C246" s="267" t="s">
        <v>35</v>
      </c>
      <c r="D246" s="268" t="s">
        <v>545</v>
      </c>
      <c r="E246" s="269" t="s">
        <v>17</v>
      </c>
      <c r="F246" s="270">
        <v>3</v>
      </c>
      <c r="G246" s="271">
        <v>26.45</v>
      </c>
      <c r="H246" s="271">
        <f t="shared" si="30"/>
        <v>33.03</v>
      </c>
      <c r="I246" s="272">
        <f t="shared" si="31"/>
        <v>99.09</v>
      </c>
      <c r="J246" s="273">
        <f t="shared" si="32"/>
        <v>0</v>
      </c>
      <c r="K246" s="252"/>
      <c r="L246" s="252"/>
      <c r="M246" s="251"/>
      <c r="N246" s="252"/>
      <c r="O246" s="252"/>
      <c r="P246" s="252"/>
      <c r="Q246" s="252"/>
      <c r="R246" s="252"/>
      <c r="S246" s="252"/>
      <c r="T246" s="252"/>
      <c r="U246" s="252"/>
      <c r="V246" s="252"/>
      <c r="W246" s="252"/>
      <c r="X246" s="252"/>
      <c r="Y246" s="252"/>
      <c r="Z246" s="252"/>
      <c r="AA246" s="252"/>
      <c r="AB246" s="252"/>
      <c r="AC246" s="252"/>
      <c r="AD246" s="252"/>
      <c r="AE246" s="252"/>
      <c r="AF246" s="252"/>
      <c r="AG246" s="252"/>
      <c r="AH246" s="252"/>
      <c r="AI246" s="252"/>
      <c r="AJ246" s="252"/>
      <c r="AK246" s="252"/>
      <c r="AL246" s="252"/>
      <c r="AM246" s="252"/>
      <c r="AN246" s="252"/>
      <c r="AO246" s="252"/>
      <c r="AP246" s="252"/>
      <c r="AQ246" s="252"/>
      <c r="AR246" s="252"/>
      <c r="AS246" s="252"/>
      <c r="AT246" s="252"/>
      <c r="AU246" s="252"/>
      <c r="AV246" s="252"/>
      <c r="AW246" s="252"/>
      <c r="AX246" s="252"/>
      <c r="AY246" s="252"/>
      <c r="AZ246" s="252"/>
      <c r="BA246" s="252"/>
      <c r="BB246" s="252"/>
      <c r="BC246" s="252"/>
      <c r="BD246" s="252"/>
      <c r="BE246" s="252"/>
      <c r="BF246" s="252"/>
      <c r="BG246" s="252"/>
      <c r="BH246" s="252"/>
      <c r="BI246" s="252"/>
      <c r="BJ246" s="252"/>
    </row>
    <row r="247" spans="1:62" ht="33.75" customHeight="1">
      <c r="A247" s="310" t="s">
        <v>546</v>
      </c>
      <c r="B247" s="267" t="s">
        <v>547</v>
      </c>
      <c r="C247" s="267" t="s">
        <v>35</v>
      </c>
      <c r="D247" s="268" t="s">
        <v>548</v>
      </c>
      <c r="E247" s="269" t="s">
        <v>17</v>
      </c>
      <c r="F247" s="270">
        <v>2</v>
      </c>
      <c r="G247" s="271">
        <v>42.85</v>
      </c>
      <c r="H247" s="271">
        <f t="shared" si="30"/>
        <v>53.51</v>
      </c>
      <c r="I247" s="272">
        <f t="shared" si="31"/>
        <v>107.02</v>
      </c>
      <c r="J247" s="273">
        <f t="shared" si="32"/>
        <v>0</v>
      </c>
      <c r="K247" s="252"/>
      <c r="L247" s="252"/>
      <c r="M247" s="251"/>
      <c r="N247" s="252"/>
      <c r="O247" s="252"/>
      <c r="P247" s="252"/>
      <c r="Q247" s="252"/>
      <c r="R247" s="252"/>
      <c r="S247" s="252"/>
      <c r="T247" s="252"/>
      <c r="U247" s="252"/>
      <c r="V247" s="252"/>
      <c r="W247" s="252"/>
      <c r="X247" s="252"/>
      <c r="Y247" s="252"/>
      <c r="Z247" s="252"/>
      <c r="AA247" s="252"/>
      <c r="AB247" s="252"/>
      <c r="AC247" s="252"/>
      <c r="AD247" s="252"/>
      <c r="AE247" s="252"/>
      <c r="AF247" s="252"/>
      <c r="AG247" s="252"/>
      <c r="AH247" s="252"/>
      <c r="AI247" s="252"/>
      <c r="AJ247" s="252"/>
      <c r="AK247" s="252"/>
      <c r="AL247" s="252"/>
      <c r="AM247" s="252"/>
      <c r="AN247" s="252"/>
      <c r="AO247" s="252"/>
      <c r="AP247" s="252"/>
      <c r="AQ247" s="252"/>
      <c r="AR247" s="252"/>
      <c r="AS247" s="252"/>
      <c r="AT247" s="252"/>
      <c r="AU247" s="252"/>
      <c r="AV247" s="252"/>
      <c r="AW247" s="252"/>
      <c r="AX247" s="252"/>
      <c r="AY247" s="252"/>
      <c r="AZ247" s="252"/>
      <c r="BA247" s="252"/>
      <c r="BB247" s="252"/>
      <c r="BC247" s="252"/>
      <c r="BD247" s="252"/>
      <c r="BE247" s="252"/>
      <c r="BF247" s="252"/>
      <c r="BG247" s="252"/>
      <c r="BH247" s="252"/>
      <c r="BI247" s="252"/>
      <c r="BJ247" s="252"/>
    </row>
    <row r="248" spans="1:62" ht="35.25" customHeight="1">
      <c r="A248" s="310" t="s">
        <v>549</v>
      </c>
      <c r="B248" s="267" t="s">
        <v>550</v>
      </c>
      <c r="C248" s="267" t="s">
        <v>35</v>
      </c>
      <c r="D248" s="268" t="s">
        <v>551</v>
      </c>
      <c r="E248" s="269" t="s">
        <v>17</v>
      </c>
      <c r="F248" s="270">
        <v>3</v>
      </c>
      <c r="G248" s="271">
        <v>175.75</v>
      </c>
      <c r="H248" s="271">
        <f t="shared" si="30"/>
        <v>219.46</v>
      </c>
      <c r="I248" s="272">
        <f t="shared" si="31"/>
        <v>658.38</v>
      </c>
      <c r="J248" s="273">
        <f t="shared" si="32"/>
        <v>2.9999999999999997E-4</v>
      </c>
      <c r="K248" s="252"/>
      <c r="L248" s="252"/>
      <c r="M248" s="251"/>
      <c r="N248" s="252"/>
      <c r="O248" s="252"/>
      <c r="P248" s="252"/>
      <c r="Q248" s="252"/>
      <c r="R248" s="252"/>
      <c r="S248" s="252"/>
      <c r="T248" s="252"/>
      <c r="U248" s="252"/>
      <c r="V248" s="252"/>
      <c r="W248" s="252"/>
      <c r="X248" s="252"/>
      <c r="Y248" s="252"/>
      <c r="Z248" s="252"/>
      <c r="AA248" s="252"/>
      <c r="AB248" s="252"/>
      <c r="AC248" s="252"/>
      <c r="AD248" s="252"/>
      <c r="AE248" s="252"/>
      <c r="AF248" s="252"/>
      <c r="AG248" s="252"/>
      <c r="AH248" s="252"/>
      <c r="AI248" s="252"/>
      <c r="AJ248" s="252"/>
      <c r="AK248" s="252"/>
      <c r="AL248" s="252"/>
      <c r="AM248" s="252"/>
      <c r="AN248" s="252"/>
      <c r="AO248" s="252"/>
      <c r="AP248" s="252"/>
      <c r="AQ248" s="252"/>
      <c r="AR248" s="252"/>
      <c r="AS248" s="252"/>
      <c r="AT248" s="252"/>
      <c r="AU248" s="252"/>
      <c r="AV248" s="252"/>
      <c r="AW248" s="252"/>
      <c r="AX248" s="252"/>
      <c r="AY248" s="252"/>
      <c r="AZ248" s="252"/>
      <c r="BA248" s="252"/>
      <c r="BB248" s="252"/>
      <c r="BC248" s="252"/>
      <c r="BD248" s="252"/>
      <c r="BE248" s="252"/>
      <c r="BF248" s="252"/>
      <c r="BG248" s="252"/>
      <c r="BH248" s="252"/>
      <c r="BI248" s="252"/>
      <c r="BJ248" s="252"/>
    </row>
    <row r="249" spans="1:62" ht="24.95" customHeight="1">
      <c r="A249" s="310" t="s">
        <v>552</v>
      </c>
      <c r="B249" s="267">
        <v>96986</v>
      </c>
      <c r="C249" s="267" t="s">
        <v>21</v>
      </c>
      <c r="D249" s="268" t="s">
        <v>553</v>
      </c>
      <c r="E249" s="269" t="s">
        <v>17</v>
      </c>
      <c r="F249" s="270">
        <v>3</v>
      </c>
      <c r="G249" s="271">
        <v>145.76</v>
      </c>
      <c r="H249" s="271">
        <f t="shared" si="30"/>
        <v>182.01</v>
      </c>
      <c r="I249" s="272">
        <f t="shared" si="31"/>
        <v>546.03</v>
      </c>
      <c r="J249" s="273">
        <f t="shared" si="32"/>
        <v>2.0000000000000001E-4</v>
      </c>
      <c r="K249" s="252"/>
      <c r="L249" s="252"/>
      <c r="M249" s="251"/>
      <c r="N249" s="252"/>
      <c r="O249" s="252"/>
      <c r="P249" s="252"/>
      <c r="Q249" s="252"/>
      <c r="R249" s="252"/>
      <c r="S249" s="252"/>
      <c r="T249" s="252"/>
      <c r="U249" s="252"/>
      <c r="V249" s="252"/>
      <c r="W249" s="252"/>
      <c r="X249" s="252"/>
      <c r="Y249" s="252"/>
      <c r="Z249" s="252"/>
      <c r="AA249" s="252"/>
      <c r="AB249" s="252"/>
      <c r="AC249" s="252"/>
      <c r="AD249" s="252"/>
      <c r="AE249" s="252"/>
      <c r="AF249" s="252"/>
      <c r="AG249" s="252"/>
      <c r="AH249" s="252"/>
      <c r="AI249" s="252"/>
      <c r="AJ249" s="252"/>
      <c r="AK249" s="252"/>
      <c r="AL249" s="252"/>
      <c r="AM249" s="252"/>
      <c r="AN249" s="252"/>
      <c r="AO249" s="252"/>
      <c r="AP249" s="252"/>
      <c r="AQ249" s="252"/>
      <c r="AR249" s="252"/>
      <c r="AS249" s="252"/>
      <c r="AT249" s="252"/>
      <c r="AU249" s="252"/>
      <c r="AV249" s="252"/>
      <c r="AW249" s="252"/>
      <c r="AX249" s="252"/>
      <c r="AY249" s="252"/>
      <c r="AZ249" s="252"/>
      <c r="BA249" s="252"/>
      <c r="BB249" s="252"/>
      <c r="BC249" s="252"/>
      <c r="BD249" s="252"/>
      <c r="BE249" s="252"/>
      <c r="BF249" s="252"/>
      <c r="BG249" s="252"/>
      <c r="BH249" s="252"/>
      <c r="BI249" s="252"/>
      <c r="BJ249" s="252"/>
    </row>
    <row r="250" spans="1:62" ht="35.25" customHeight="1">
      <c r="A250" s="310" t="s">
        <v>554</v>
      </c>
      <c r="B250" s="267">
        <v>98111</v>
      </c>
      <c r="C250" s="267" t="s">
        <v>21</v>
      </c>
      <c r="D250" s="268" t="s">
        <v>555</v>
      </c>
      <c r="E250" s="269" t="s">
        <v>17</v>
      </c>
      <c r="F250" s="270">
        <v>3</v>
      </c>
      <c r="G250" s="271">
        <v>58.5</v>
      </c>
      <c r="H250" s="271">
        <f t="shared" si="30"/>
        <v>73.05</v>
      </c>
      <c r="I250" s="272">
        <f t="shared" si="31"/>
        <v>219.15</v>
      </c>
      <c r="J250" s="273">
        <f t="shared" si="32"/>
        <v>1E-4</v>
      </c>
      <c r="K250" s="252"/>
      <c r="L250" s="252"/>
      <c r="M250" s="251"/>
      <c r="N250" s="252"/>
      <c r="O250" s="252"/>
      <c r="P250" s="252"/>
      <c r="Q250" s="252"/>
      <c r="R250" s="252"/>
      <c r="S250" s="252"/>
      <c r="T250" s="252"/>
      <c r="U250" s="252"/>
      <c r="V250" s="252"/>
      <c r="W250" s="252"/>
      <c r="X250" s="252"/>
      <c r="Y250" s="252"/>
      <c r="Z250" s="252"/>
      <c r="AA250" s="252"/>
      <c r="AB250" s="252"/>
      <c r="AC250" s="252"/>
      <c r="AD250" s="252"/>
      <c r="AE250" s="252"/>
      <c r="AF250" s="252"/>
      <c r="AG250" s="252"/>
      <c r="AH250" s="252"/>
      <c r="AI250" s="252"/>
      <c r="AJ250" s="252"/>
      <c r="AK250" s="252"/>
      <c r="AL250" s="252"/>
      <c r="AM250" s="252"/>
      <c r="AN250" s="252"/>
      <c r="AO250" s="252"/>
      <c r="AP250" s="252"/>
      <c r="AQ250" s="252"/>
      <c r="AR250" s="252"/>
      <c r="AS250" s="252"/>
      <c r="AT250" s="252"/>
      <c r="AU250" s="252"/>
      <c r="AV250" s="252"/>
      <c r="AW250" s="252"/>
      <c r="AX250" s="252"/>
      <c r="AY250" s="252"/>
      <c r="AZ250" s="252"/>
      <c r="BA250" s="252"/>
      <c r="BB250" s="252"/>
      <c r="BC250" s="252"/>
      <c r="BD250" s="252"/>
      <c r="BE250" s="252"/>
      <c r="BF250" s="252"/>
      <c r="BG250" s="252"/>
      <c r="BH250" s="252"/>
      <c r="BI250" s="252"/>
      <c r="BJ250" s="252"/>
    </row>
    <row r="251" spans="1:62" ht="34.5" customHeight="1">
      <c r="A251" s="310" t="s">
        <v>556</v>
      </c>
      <c r="B251" s="267">
        <v>97629</v>
      </c>
      <c r="C251" s="267" t="s">
        <v>21</v>
      </c>
      <c r="D251" s="268" t="s">
        <v>557</v>
      </c>
      <c r="E251" s="269" t="s">
        <v>44</v>
      </c>
      <c r="F251" s="270">
        <v>2.74</v>
      </c>
      <c r="G251" s="271">
        <v>103.73</v>
      </c>
      <c r="H251" s="271">
        <f t="shared" si="30"/>
        <v>129.53</v>
      </c>
      <c r="I251" s="272">
        <f t="shared" si="31"/>
        <v>354.91</v>
      </c>
      <c r="J251" s="273">
        <f t="shared" si="32"/>
        <v>2.0000000000000001E-4</v>
      </c>
      <c r="K251" s="252"/>
      <c r="L251" s="252"/>
      <c r="M251" s="251"/>
      <c r="N251" s="252"/>
      <c r="O251" s="252"/>
      <c r="P251" s="252"/>
      <c r="Q251" s="252"/>
      <c r="R251" s="252"/>
      <c r="S251" s="252"/>
      <c r="T251" s="252"/>
      <c r="U251" s="252"/>
      <c r="V251" s="252"/>
      <c r="W251" s="252"/>
      <c r="X251" s="252"/>
      <c r="Y251" s="252"/>
      <c r="Z251" s="252"/>
      <c r="AA251" s="252"/>
      <c r="AB251" s="252"/>
      <c r="AC251" s="252"/>
      <c r="AD251" s="252"/>
      <c r="AE251" s="252"/>
      <c r="AF251" s="252"/>
      <c r="AG251" s="252"/>
      <c r="AH251" s="252"/>
      <c r="AI251" s="252"/>
      <c r="AJ251" s="252"/>
      <c r="AK251" s="252"/>
      <c r="AL251" s="252"/>
      <c r="AM251" s="252"/>
      <c r="AN251" s="252"/>
      <c r="AO251" s="252"/>
      <c r="AP251" s="252"/>
      <c r="AQ251" s="252"/>
      <c r="AR251" s="252"/>
      <c r="AS251" s="252"/>
      <c r="AT251" s="252"/>
      <c r="AU251" s="252"/>
      <c r="AV251" s="252"/>
      <c r="AW251" s="252"/>
      <c r="AX251" s="252"/>
      <c r="AY251" s="252"/>
      <c r="AZ251" s="252"/>
      <c r="BA251" s="252"/>
      <c r="BB251" s="252"/>
      <c r="BC251" s="252"/>
      <c r="BD251" s="252"/>
      <c r="BE251" s="252"/>
      <c r="BF251" s="252"/>
      <c r="BG251" s="252"/>
      <c r="BH251" s="252"/>
      <c r="BI251" s="252"/>
      <c r="BJ251" s="252"/>
    </row>
    <row r="252" spans="1:62" ht="45" customHeight="1">
      <c r="A252" s="310" t="s">
        <v>558</v>
      </c>
      <c r="B252" s="267">
        <v>101817</v>
      </c>
      <c r="C252" s="267" t="s">
        <v>21</v>
      </c>
      <c r="D252" s="268" t="s">
        <v>315</v>
      </c>
      <c r="E252" s="269" t="s">
        <v>32</v>
      </c>
      <c r="F252" s="270">
        <v>4.28</v>
      </c>
      <c r="G252" s="271">
        <v>64.91</v>
      </c>
      <c r="H252" s="271">
        <f t="shared" si="30"/>
        <v>81.05</v>
      </c>
      <c r="I252" s="272">
        <f t="shared" si="31"/>
        <v>346.89</v>
      </c>
      <c r="J252" s="273">
        <f t="shared" si="32"/>
        <v>1E-4</v>
      </c>
      <c r="K252" s="252"/>
      <c r="L252" s="252"/>
      <c r="M252" s="251"/>
      <c r="N252" s="252"/>
      <c r="O252" s="252"/>
      <c r="P252" s="252"/>
      <c r="Q252" s="252"/>
      <c r="R252" s="252"/>
      <c r="S252" s="252"/>
      <c r="T252" s="252"/>
      <c r="U252" s="252"/>
      <c r="V252" s="252"/>
      <c r="W252" s="252"/>
      <c r="X252" s="252"/>
      <c r="Y252" s="252"/>
      <c r="Z252" s="252"/>
      <c r="AA252" s="252"/>
      <c r="AB252" s="252"/>
      <c r="AC252" s="252"/>
      <c r="AD252" s="252"/>
      <c r="AE252" s="252"/>
      <c r="AF252" s="252"/>
      <c r="AG252" s="252"/>
      <c r="AH252" s="252"/>
      <c r="AI252" s="252"/>
      <c r="AJ252" s="252"/>
      <c r="AK252" s="252"/>
      <c r="AL252" s="252"/>
      <c r="AM252" s="252"/>
      <c r="AN252" s="252"/>
      <c r="AO252" s="252"/>
      <c r="AP252" s="252"/>
      <c r="AQ252" s="252"/>
      <c r="AR252" s="252"/>
      <c r="AS252" s="252"/>
      <c r="AT252" s="252"/>
      <c r="AU252" s="252"/>
      <c r="AV252" s="252"/>
      <c r="AW252" s="252"/>
      <c r="AX252" s="252"/>
      <c r="AY252" s="252"/>
      <c r="AZ252" s="252"/>
      <c r="BA252" s="252"/>
      <c r="BB252" s="252"/>
      <c r="BC252" s="252"/>
      <c r="BD252" s="252"/>
      <c r="BE252" s="252"/>
      <c r="BF252" s="252"/>
      <c r="BG252" s="252"/>
      <c r="BH252" s="252"/>
      <c r="BI252" s="252"/>
      <c r="BJ252" s="252"/>
    </row>
    <row r="253" spans="1:62" ht="24.95" customHeight="1">
      <c r="A253" s="310" t="s">
        <v>559</v>
      </c>
      <c r="B253" s="267">
        <v>93358</v>
      </c>
      <c r="C253" s="267" t="s">
        <v>21</v>
      </c>
      <c r="D253" s="268" t="s">
        <v>560</v>
      </c>
      <c r="E253" s="269" t="s">
        <v>44</v>
      </c>
      <c r="F253" s="270">
        <v>27.54</v>
      </c>
      <c r="G253" s="271">
        <v>98.41</v>
      </c>
      <c r="H253" s="271">
        <f t="shared" si="30"/>
        <v>122.88</v>
      </c>
      <c r="I253" s="272">
        <f t="shared" si="31"/>
        <v>3384.12</v>
      </c>
      <c r="J253" s="273">
        <f t="shared" si="32"/>
        <v>1.4E-3</v>
      </c>
      <c r="K253" s="252"/>
      <c r="L253" s="252"/>
      <c r="M253" s="251"/>
      <c r="N253" s="252"/>
      <c r="O253" s="252"/>
      <c r="P253" s="252"/>
      <c r="Q253" s="252"/>
      <c r="R253" s="252"/>
      <c r="S253" s="252"/>
      <c r="T253" s="252"/>
      <c r="U253" s="252"/>
      <c r="V253" s="252"/>
      <c r="W253" s="252"/>
      <c r="X253" s="252"/>
      <c r="Y253" s="252"/>
      <c r="Z253" s="252"/>
      <c r="AA253" s="252"/>
      <c r="AB253" s="252"/>
      <c r="AC253" s="252"/>
      <c r="AD253" s="252"/>
      <c r="AE253" s="252"/>
      <c r="AF253" s="252"/>
      <c r="AG253" s="252"/>
      <c r="AH253" s="252"/>
      <c r="AI253" s="252"/>
      <c r="AJ253" s="252"/>
      <c r="AK253" s="252"/>
      <c r="AL253" s="252"/>
      <c r="AM253" s="252"/>
      <c r="AN253" s="252"/>
      <c r="AO253" s="252"/>
      <c r="AP253" s="252"/>
      <c r="AQ253" s="252"/>
      <c r="AR253" s="252"/>
      <c r="AS253" s="252"/>
      <c r="AT253" s="252"/>
      <c r="AU253" s="252"/>
      <c r="AV253" s="252"/>
      <c r="AW253" s="252"/>
      <c r="AX253" s="252"/>
      <c r="AY253" s="252"/>
      <c r="AZ253" s="252"/>
      <c r="BA253" s="252"/>
      <c r="BB253" s="252"/>
      <c r="BC253" s="252"/>
      <c r="BD253" s="252"/>
      <c r="BE253" s="252"/>
      <c r="BF253" s="252"/>
      <c r="BG253" s="252"/>
      <c r="BH253" s="252"/>
      <c r="BI253" s="252"/>
      <c r="BJ253" s="252"/>
    </row>
    <row r="254" spans="1:62" ht="24.95" customHeight="1">
      <c r="A254" s="310" t="s">
        <v>561</v>
      </c>
      <c r="B254" s="267">
        <v>93382</v>
      </c>
      <c r="C254" s="267" t="s">
        <v>21</v>
      </c>
      <c r="D254" s="268" t="s">
        <v>562</v>
      </c>
      <c r="E254" s="269" t="s">
        <v>44</v>
      </c>
      <c r="F254" s="270">
        <v>20.65</v>
      </c>
      <c r="G254" s="271">
        <v>30.8</v>
      </c>
      <c r="H254" s="271">
        <f t="shared" si="30"/>
        <v>38.46</v>
      </c>
      <c r="I254" s="272">
        <f t="shared" si="31"/>
        <v>794.2</v>
      </c>
      <c r="J254" s="273">
        <f t="shared" si="32"/>
        <v>2.9999999999999997E-4</v>
      </c>
      <c r="K254" s="252"/>
      <c r="L254" s="252"/>
      <c r="M254" s="251"/>
      <c r="N254" s="252"/>
      <c r="O254" s="252"/>
      <c r="P254" s="252"/>
      <c r="Q254" s="252"/>
      <c r="R254" s="252"/>
      <c r="S254" s="252"/>
      <c r="T254" s="252"/>
      <c r="U254" s="252"/>
      <c r="V254" s="252"/>
      <c r="W254" s="252"/>
      <c r="X254" s="252"/>
      <c r="Y254" s="252"/>
      <c r="Z254" s="252"/>
      <c r="AA254" s="252"/>
      <c r="AB254" s="252"/>
      <c r="AC254" s="252"/>
      <c r="AD254" s="252"/>
      <c r="AE254" s="252"/>
      <c r="AF254" s="252"/>
      <c r="AG254" s="252"/>
      <c r="AH254" s="252"/>
      <c r="AI254" s="252"/>
      <c r="AJ254" s="252"/>
      <c r="AK254" s="252"/>
      <c r="AL254" s="252"/>
      <c r="AM254" s="252"/>
      <c r="AN254" s="252"/>
      <c r="AO254" s="252"/>
      <c r="AP254" s="252"/>
      <c r="AQ254" s="252"/>
      <c r="AR254" s="252"/>
      <c r="AS254" s="252"/>
      <c r="AT254" s="252"/>
      <c r="AU254" s="252"/>
      <c r="AV254" s="252"/>
      <c r="AW254" s="252"/>
      <c r="AX254" s="252"/>
      <c r="AY254" s="252"/>
      <c r="AZ254" s="252"/>
      <c r="BA254" s="252"/>
      <c r="BB254" s="252"/>
      <c r="BC254" s="252"/>
      <c r="BD254" s="252"/>
      <c r="BE254" s="252"/>
      <c r="BF254" s="252"/>
      <c r="BG254" s="252"/>
      <c r="BH254" s="252"/>
      <c r="BI254" s="252"/>
      <c r="BJ254" s="252"/>
    </row>
    <row r="255" spans="1:62" ht="34.5" customHeight="1">
      <c r="A255" s="310" t="s">
        <v>563</v>
      </c>
      <c r="B255" s="267">
        <v>94963</v>
      </c>
      <c r="C255" s="267" t="s">
        <v>21</v>
      </c>
      <c r="D255" s="268" t="s">
        <v>564</v>
      </c>
      <c r="E255" s="269" t="s">
        <v>44</v>
      </c>
      <c r="F255" s="270">
        <v>6.72</v>
      </c>
      <c r="G255" s="271">
        <v>528.98</v>
      </c>
      <c r="H255" s="271">
        <f t="shared" si="30"/>
        <v>660.54</v>
      </c>
      <c r="I255" s="272">
        <f t="shared" si="31"/>
        <v>4438.83</v>
      </c>
      <c r="J255" s="273">
        <f t="shared" si="32"/>
        <v>1.9E-3</v>
      </c>
      <c r="K255" s="252"/>
      <c r="L255" s="252"/>
      <c r="M255" s="251"/>
      <c r="N255" s="252"/>
      <c r="O255" s="252"/>
      <c r="P255" s="252"/>
      <c r="Q255" s="252"/>
      <c r="R255" s="252"/>
      <c r="S255" s="252"/>
      <c r="T255" s="252"/>
      <c r="U255" s="252"/>
      <c r="V255" s="252"/>
      <c r="W255" s="252"/>
      <c r="X255" s="252"/>
      <c r="Y255" s="252"/>
      <c r="Z255" s="252"/>
      <c r="AA255" s="252"/>
      <c r="AB255" s="252"/>
      <c r="AC255" s="252"/>
      <c r="AD255" s="252"/>
      <c r="AE255" s="252"/>
      <c r="AF255" s="252"/>
      <c r="AG255" s="252"/>
      <c r="AH255" s="252"/>
      <c r="AI255" s="252"/>
      <c r="AJ255" s="252"/>
      <c r="AK255" s="252"/>
      <c r="AL255" s="252"/>
      <c r="AM255" s="252"/>
      <c r="AN255" s="252"/>
      <c r="AO255" s="252"/>
      <c r="AP255" s="252"/>
      <c r="AQ255" s="252"/>
      <c r="AR255" s="252"/>
      <c r="AS255" s="252"/>
      <c r="AT255" s="252"/>
      <c r="AU255" s="252"/>
      <c r="AV255" s="252"/>
      <c r="AW255" s="252"/>
      <c r="AX255" s="252"/>
      <c r="AY255" s="252"/>
      <c r="AZ255" s="252"/>
      <c r="BA255" s="252"/>
      <c r="BB255" s="252"/>
      <c r="BC255" s="252"/>
      <c r="BD255" s="252"/>
      <c r="BE255" s="252"/>
      <c r="BF255" s="252"/>
      <c r="BG255" s="252"/>
      <c r="BH255" s="252"/>
      <c r="BI255" s="252"/>
      <c r="BJ255" s="252"/>
    </row>
    <row r="256" spans="1:62" ht="24.95" customHeight="1">
      <c r="A256" s="324" t="s">
        <v>565</v>
      </c>
      <c r="B256" s="460" t="s">
        <v>566</v>
      </c>
      <c r="C256" s="460"/>
      <c r="D256" s="459"/>
      <c r="E256" s="325"/>
      <c r="F256" s="325"/>
      <c r="G256" s="325"/>
      <c r="H256" s="112"/>
      <c r="I256" s="115">
        <f>SUM(I257:I265)</f>
        <v>60986.26</v>
      </c>
      <c r="J256" s="307">
        <f t="shared" si="32"/>
        <v>2.5999999999999999E-2</v>
      </c>
      <c r="K256" s="251"/>
      <c r="L256" s="252"/>
      <c r="M256" s="251"/>
      <c r="N256" s="252"/>
      <c r="O256" s="252"/>
      <c r="P256" s="252"/>
      <c r="Q256" s="252"/>
      <c r="R256" s="252"/>
      <c r="S256" s="252"/>
      <c r="T256" s="252"/>
      <c r="U256" s="252"/>
      <c r="V256" s="252"/>
      <c r="W256" s="252"/>
      <c r="X256" s="252"/>
      <c r="Y256" s="252"/>
      <c r="Z256" s="252"/>
      <c r="AA256" s="252"/>
      <c r="AB256" s="252"/>
      <c r="AC256" s="252"/>
      <c r="AD256" s="252"/>
      <c r="AE256" s="252"/>
      <c r="AF256" s="252"/>
      <c r="AG256" s="252"/>
      <c r="AH256" s="252"/>
      <c r="AI256" s="252"/>
      <c r="AJ256" s="252"/>
      <c r="AK256" s="252"/>
      <c r="AL256" s="252"/>
      <c r="AM256" s="252"/>
      <c r="AN256" s="252"/>
      <c r="AO256" s="252"/>
      <c r="AP256" s="252"/>
      <c r="AQ256" s="252"/>
      <c r="AR256" s="252"/>
      <c r="AS256" s="252"/>
      <c r="AT256" s="252"/>
      <c r="AU256" s="252"/>
      <c r="AV256" s="252"/>
      <c r="AW256" s="252"/>
      <c r="AX256" s="252"/>
      <c r="AY256" s="252"/>
      <c r="AZ256" s="252"/>
      <c r="BA256" s="252"/>
      <c r="BB256" s="252"/>
      <c r="BC256" s="252"/>
      <c r="BD256" s="252"/>
      <c r="BE256" s="252"/>
      <c r="BF256" s="252"/>
      <c r="BG256" s="252"/>
      <c r="BH256" s="252"/>
      <c r="BI256" s="252"/>
      <c r="BJ256" s="288"/>
    </row>
    <row r="257" spans="1:62" ht="36" customHeight="1">
      <c r="A257" s="310" t="s">
        <v>567</v>
      </c>
      <c r="B257" s="267" t="s">
        <v>568</v>
      </c>
      <c r="C257" s="267" t="s">
        <v>65</v>
      </c>
      <c r="D257" s="268" t="s">
        <v>569</v>
      </c>
      <c r="E257" s="269" t="s">
        <v>39</v>
      </c>
      <c r="F257" s="270">
        <v>502.36</v>
      </c>
      <c r="G257" s="271">
        <v>48.66</v>
      </c>
      <c r="H257" s="271">
        <f>ROUND(G257*(1+$G$2),2)</f>
        <v>60.76</v>
      </c>
      <c r="I257" s="272">
        <f>ROUND(H257*F257,2)</f>
        <v>30523.39</v>
      </c>
      <c r="J257" s="273">
        <f t="shared" si="32"/>
        <v>1.2999999999999999E-2</v>
      </c>
      <c r="K257" s="252"/>
      <c r="L257" s="252"/>
      <c r="M257" s="251"/>
      <c r="N257" s="252"/>
      <c r="O257" s="252"/>
      <c r="P257" s="252"/>
      <c r="Q257" s="252"/>
      <c r="R257" s="252"/>
      <c r="S257" s="252"/>
      <c r="T257" s="252"/>
      <c r="U257" s="252"/>
      <c r="V257" s="252"/>
      <c r="W257" s="252"/>
      <c r="X257" s="252"/>
      <c r="Y257" s="252"/>
      <c r="Z257" s="252"/>
      <c r="AA257" s="252"/>
      <c r="AB257" s="252"/>
      <c r="AC257" s="252"/>
      <c r="AD257" s="252"/>
      <c r="AE257" s="252"/>
      <c r="AF257" s="252"/>
      <c r="AG257" s="252"/>
      <c r="AH257" s="252"/>
      <c r="AI257" s="252"/>
      <c r="AJ257" s="252"/>
      <c r="AK257" s="252"/>
      <c r="AL257" s="252"/>
      <c r="AM257" s="252"/>
      <c r="AN257" s="252"/>
      <c r="AO257" s="252"/>
      <c r="AP257" s="252"/>
      <c r="AQ257" s="252"/>
      <c r="AR257" s="252"/>
      <c r="AS257" s="252"/>
      <c r="AT257" s="252"/>
      <c r="AU257" s="252"/>
      <c r="AV257" s="252"/>
      <c r="AW257" s="252"/>
      <c r="AX257" s="252"/>
      <c r="AY257" s="252"/>
      <c r="AZ257" s="252"/>
      <c r="BA257" s="252"/>
      <c r="BB257" s="252"/>
      <c r="BC257" s="252"/>
      <c r="BD257" s="252"/>
      <c r="BE257" s="252"/>
      <c r="BF257" s="252"/>
      <c r="BG257" s="252"/>
      <c r="BH257" s="252"/>
      <c r="BI257" s="252"/>
      <c r="BJ257" s="252"/>
    </row>
    <row r="258" spans="1:62" ht="31.5" customHeight="1">
      <c r="A258" s="310" t="s">
        <v>570</v>
      </c>
      <c r="B258" s="267" t="s">
        <v>571</v>
      </c>
      <c r="C258" s="267" t="s">
        <v>65</v>
      </c>
      <c r="D258" s="268" t="s">
        <v>572</v>
      </c>
      <c r="E258" s="269" t="s">
        <v>39</v>
      </c>
      <c r="F258" s="270">
        <v>311.25</v>
      </c>
      <c r="G258" s="271">
        <v>58.63</v>
      </c>
      <c r="H258" s="271">
        <f t="shared" ref="H258:H265" si="33">ROUND(G258*(1+$G$2),2)</f>
        <v>73.209999999999994</v>
      </c>
      <c r="I258" s="272">
        <f t="shared" ref="I258:I265" si="34">ROUND(H258*F258,2)</f>
        <v>22786.61</v>
      </c>
      <c r="J258" s="273">
        <f t="shared" si="32"/>
        <v>9.7000000000000003E-3</v>
      </c>
      <c r="K258" s="252"/>
      <c r="L258" s="252"/>
      <c r="M258" s="251"/>
      <c r="N258" s="252"/>
      <c r="O258" s="252"/>
      <c r="P258" s="252"/>
      <c r="Q258" s="252"/>
      <c r="R258" s="252"/>
      <c r="S258" s="252"/>
      <c r="T258" s="252"/>
      <c r="U258" s="252"/>
      <c r="V258" s="252"/>
      <c r="W258" s="252"/>
      <c r="X258" s="252"/>
      <c r="Y258" s="252"/>
      <c r="Z258" s="252"/>
      <c r="AA258" s="252"/>
      <c r="AB258" s="252"/>
      <c r="AC258" s="252"/>
      <c r="AD258" s="252"/>
      <c r="AE258" s="252"/>
      <c r="AF258" s="252"/>
      <c r="AG258" s="252"/>
      <c r="AH258" s="252"/>
      <c r="AI258" s="252"/>
      <c r="AJ258" s="252"/>
      <c r="AK258" s="252"/>
      <c r="AL258" s="252"/>
      <c r="AM258" s="252"/>
      <c r="AN258" s="252"/>
      <c r="AO258" s="252"/>
      <c r="AP258" s="252"/>
      <c r="AQ258" s="252"/>
      <c r="AR258" s="252"/>
      <c r="AS258" s="252"/>
      <c r="AT258" s="252"/>
      <c r="AU258" s="252"/>
      <c r="AV258" s="252"/>
      <c r="AW258" s="252"/>
      <c r="AX258" s="252"/>
      <c r="AY258" s="252"/>
      <c r="AZ258" s="252"/>
      <c r="BA258" s="252"/>
      <c r="BB258" s="252"/>
      <c r="BC258" s="252"/>
      <c r="BD258" s="252"/>
      <c r="BE258" s="252"/>
      <c r="BF258" s="252"/>
      <c r="BG258" s="252"/>
      <c r="BH258" s="252"/>
      <c r="BI258" s="252"/>
      <c r="BJ258" s="252"/>
    </row>
    <row r="259" spans="1:62" ht="24.95" customHeight="1">
      <c r="A259" s="310" t="s">
        <v>573</v>
      </c>
      <c r="B259" s="267">
        <v>96985</v>
      </c>
      <c r="C259" s="267" t="s">
        <v>21</v>
      </c>
      <c r="D259" s="268" t="s">
        <v>574</v>
      </c>
      <c r="E259" s="269" t="s">
        <v>17</v>
      </c>
      <c r="F259" s="270">
        <v>17</v>
      </c>
      <c r="G259" s="271">
        <v>97.64</v>
      </c>
      <c r="H259" s="271">
        <f t="shared" si="33"/>
        <v>121.92</v>
      </c>
      <c r="I259" s="272">
        <f t="shared" si="34"/>
        <v>2072.64</v>
      </c>
      <c r="J259" s="273">
        <f>ROUND(I259/$I$279,5)</f>
        <v>8.8000000000000003E-4</v>
      </c>
      <c r="K259" s="252"/>
      <c r="L259" s="252"/>
      <c r="M259" s="251"/>
      <c r="N259" s="252"/>
      <c r="O259" s="252"/>
      <c r="P259" s="252"/>
      <c r="Q259" s="252"/>
      <c r="R259" s="252"/>
      <c r="S259" s="252"/>
      <c r="T259" s="252"/>
      <c r="U259" s="252"/>
      <c r="V259" s="252"/>
      <c r="W259" s="252"/>
      <c r="X259" s="252"/>
      <c r="Y259" s="252"/>
      <c r="Z259" s="252"/>
      <c r="AA259" s="252"/>
      <c r="AB259" s="252"/>
      <c r="AC259" s="252"/>
      <c r="AD259" s="252"/>
      <c r="AE259" s="252"/>
      <c r="AF259" s="252"/>
      <c r="AG259" s="252"/>
      <c r="AH259" s="252"/>
      <c r="AI259" s="252"/>
      <c r="AJ259" s="252"/>
      <c r="AK259" s="252"/>
      <c r="AL259" s="252"/>
      <c r="AM259" s="252"/>
      <c r="AN259" s="252"/>
      <c r="AO259" s="252"/>
      <c r="AP259" s="252"/>
      <c r="AQ259" s="252"/>
      <c r="AR259" s="252"/>
      <c r="AS259" s="252"/>
      <c r="AT259" s="252"/>
      <c r="AU259" s="252"/>
      <c r="AV259" s="252"/>
      <c r="AW259" s="252"/>
      <c r="AX259" s="252"/>
      <c r="AY259" s="252"/>
      <c r="AZ259" s="252"/>
      <c r="BA259" s="252"/>
      <c r="BB259" s="252"/>
      <c r="BC259" s="252"/>
      <c r="BD259" s="252"/>
      <c r="BE259" s="252"/>
      <c r="BF259" s="252"/>
      <c r="BG259" s="252"/>
      <c r="BH259" s="252"/>
      <c r="BI259" s="252"/>
      <c r="BJ259" s="252"/>
    </row>
    <row r="260" spans="1:62" ht="24.95" customHeight="1">
      <c r="A260" s="310" t="s">
        <v>575</v>
      </c>
      <c r="B260" s="267" t="s">
        <v>576</v>
      </c>
      <c r="C260" s="267" t="s">
        <v>35</v>
      </c>
      <c r="D260" s="268" t="s">
        <v>577</v>
      </c>
      <c r="E260" s="269" t="s">
        <v>17</v>
      </c>
      <c r="F260" s="270">
        <v>36</v>
      </c>
      <c r="G260" s="271">
        <v>26.36</v>
      </c>
      <c r="H260" s="271">
        <f t="shared" si="33"/>
        <v>32.92</v>
      </c>
      <c r="I260" s="272">
        <f t="shared" si="34"/>
        <v>1185.1199999999999</v>
      </c>
      <c r="J260" s="273">
        <f t="shared" ref="J260:J266" si="35">ROUND(I260/$I$279,4)</f>
        <v>5.0000000000000001E-4</v>
      </c>
      <c r="K260" s="252"/>
      <c r="L260" s="252"/>
      <c r="M260" s="251"/>
      <c r="N260" s="252"/>
      <c r="O260" s="252"/>
      <c r="P260" s="252"/>
      <c r="Q260" s="252"/>
      <c r="R260" s="252"/>
      <c r="S260" s="252"/>
      <c r="T260" s="252"/>
      <c r="U260" s="252"/>
      <c r="V260" s="252"/>
      <c r="W260" s="252"/>
      <c r="X260" s="252"/>
      <c r="Y260" s="252"/>
      <c r="Z260" s="252"/>
      <c r="AA260" s="252"/>
      <c r="AB260" s="252"/>
      <c r="AC260" s="252"/>
      <c r="AD260" s="252"/>
      <c r="AE260" s="252"/>
      <c r="AF260" s="252"/>
      <c r="AG260" s="252"/>
      <c r="AH260" s="252"/>
      <c r="AI260" s="252"/>
      <c r="AJ260" s="252"/>
      <c r="AK260" s="252"/>
      <c r="AL260" s="252"/>
      <c r="AM260" s="252"/>
      <c r="AN260" s="252"/>
      <c r="AO260" s="252"/>
      <c r="AP260" s="252"/>
      <c r="AQ260" s="252"/>
      <c r="AR260" s="252"/>
      <c r="AS260" s="252"/>
      <c r="AT260" s="252"/>
      <c r="AU260" s="252"/>
      <c r="AV260" s="252"/>
      <c r="AW260" s="252"/>
      <c r="AX260" s="252"/>
      <c r="AY260" s="252"/>
      <c r="AZ260" s="252"/>
      <c r="BA260" s="252"/>
      <c r="BB260" s="252"/>
      <c r="BC260" s="252"/>
      <c r="BD260" s="252"/>
      <c r="BE260" s="252"/>
      <c r="BF260" s="252"/>
      <c r="BG260" s="252"/>
      <c r="BH260" s="252"/>
      <c r="BI260" s="252"/>
      <c r="BJ260" s="252"/>
    </row>
    <row r="261" spans="1:62" ht="39" customHeight="1">
      <c r="A261" s="310" t="s">
        <v>578</v>
      </c>
      <c r="B261" s="267">
        <v>98111</v>
      </c>
      <c r="C261" s="267" t="s">
        <v>21</v>
      </c>
      <c r="D261" s="268" t="s">
        <v>555</v>
      </c>
      <c r="E261" s="269" t="s">
        <v>17</v>
      </c>
      <c r="F261" s="270">
        <v>8</v>
      </c>
      <c r="G261" s="271">
        <v>58.5</v>
      </c>
      <c r="H261" s="271">
        <f t="shared" si="33"/>
        <v>73.05</v>
      </c>
      <c r="I261" s="272">
        <f t="shared" si="34"/>
        <v>584.4</v>
      </c>
      <c r="J261" s="273">
        <f t="shared" si="35"/>
        <v>2.0000000000000001E-4</v>
      </c>
      <c r="K261" s="252"/>
      <c r="L261" s="252"/>
      <c r="M261" s="251"/>
      <c r="N261" s="252"/>
      <c r="O261" s="252"/>
      <c r="P261" s="252"/>
      <c r="Q261" s="252"/>
      <c r="R261" s="252"/>
      <c r="S261" s="252"/>
      <c r="T261" s="252"/>
      <c r="U261" s="252"/>
      <c r="V261" s="252"/>
      <c r="W261" s="252"/>
      <c r="X261" s="252"/>
      <c r="Y261" s="252"/>
      <c r="Z261" s="252"/>
      <c r="AA261" s="252"/>
      <c r="AB261" s="252"/>
      <c r="AC261" s="252"/>
      <c r="AD261" s="252"/>
      <c r="AE261" s="252"/>
      <c r="AF261" s="252"/>
      <c r="AG261" s="252"/>
      <c r="AH261" s="252"/>
      <c r="AI261" s="252"/>
      <c r="AJ261" s="252"/>
      <c r="AK261" s="252"/>
      <c r="AL261" s="252"/>
      <c r="AM261" s="252"/>
      <c r="AN261" s="252"/>
      <c r="AO261" s="252"/>
      <c r="AP261" s="252"/>
      <c r="AQ261" s="252"/>
      <c r="AR261" s="252"/>
      <c r="AS261" s="252"/>
      <c r="AT261" s="252"/>
      <c r="AU261" s="252"/>
      <c r="AV261" s="252"/>
      <c r="AW261" s="252"/>
      <c r="AX261" s="252"/>
      <c r="AY261" s="252"/>
      <c r="AZ261" s="252"/>
      <c r="BA261" s="252"/>
      <c r="BB261" s="252"/>
      <c r="BC261" s="252"/>
      <c r="BD261" s="252"/>
      <c r="BE261" s="252"/>
      <c r="BF261" s="252"/>
      <c r="BG261" s="252"/>
      <c r="BH261" s="252"/>
      <c r="BI261" s="252"/>
      <c r="BJ261" s="252"/>
    </row>
    <row r="262" spans="1:62" ht="36.75" customHeight="1">
      <c r="A262" s="310" t="s">
        <v>579</v>
      </c>
      <c r="B262" s="267">
        <v>91872</v>
      </c>
      <c r="C262" s="267" t="s">
        <v>21</v>
      </c>
      <c r="D262" s="268" t="s">
        <v>580</v>
      </c>
      <c r="E262" s="269" t="s">
        <v>39</v>
      </c>
      <c r="F262" s="270">
        <v>37.5</v>
      </c>
      <c r="G262" s="271">
        <v>20.47</v>
      </c>
      <c r="H262" s="271">
        <f t="shared" si="33"/>
        <v>25.56</v>
      </c>
      <c r="I262" s="272">
        <f t="shared" si="34"/>
        <v>958.5</v>
      </c>
      <c r="J262" s="273">
        <f t="shared" si="35"/>
        <v>4.0000000000000002E-4</v>
      </c>
      <c r="K262" s="252"/>
      <c r="L262" s="252"/>
      <c r="M262" s="251"/>
      <c r="N262" s="252"/>
      <c r="O262" s="252"/>
      <c r="P262" s="252"/>
      <c r="Q262" s="252"/>
      <c r="R262" s="252"/>
      <c r="S262" s="252"/>
      <c r="T262" s="252"/>
      <c r="U262" s="252"/>
      <c r="V262" s="252"/>
      <c r="W262" s="252"/>
      <c r="X262" s="252"/>
      <c r="Y262" s="252"/>
      <c r="Z262" s="252"/>
      <c r="AA262" s="252"/>
      <c r="AB262" s="252"/>
      <c r="AC262" s="252"/>
      <c r="AD262" s="252"/>
      <c r="AE262" s="252"/>
      <c r="AF262" s="252"/>
      <c r="AG262" s="252"/>
      <c r="AH262" s="252"/>
      <c r="AI262" s="252"/>
      <c r="AJ262" s="252"/>
      <c r="AK262" s="252"/>
      <c r="AL262" s="252"/>
      <c r="AM262" s="252"/>
      <c r="AN262" s="252"/>
      <c r="AO262" s="252"/>
      <c r="AP262" s="252"/>
      <c r="AQ262" s="252"/>
      <c r="AR262" s="252"/>
      <c r="AS262" s="252"/>
      <c r="AT262" s="252"/>
      <c r="AU262" s="252"/>
      <c r="AV262" s="252"/>
      <c r="AW262" s="252"/>
      <c r="AX262" s="252"/>
      <c r="AY262" s="252"/>
      <c r="AZ262" s="252"/>
      <c r="BA262" s="252"/>
      <c r="BB262" s="252"/>
      <c r="BC262" s="252"/>
      <c r="BD262" s="252"/>
      <c r="BE262" s="252"/>
      <c r="BF262" s="252"/>
      <c r="BG262" s="252"/>
      <c r="BH262" s="252"/>
      <c r="BI262" s="252"/>
      <c r="BJ262" s="252"/>
    </row>
    <row r="263" spans="1:62" ht="26.25" customHeight="1">
      <c r="A263" s="310" t="s">
        <v>581</v>
      </c>
      <c r="B263" s="267" t="s">
        <v>582</v>
      </c>
      <c r="C263" s="267" t="s">
        <v>35</v>
      </c>
      <c r="D263" s="268" t="s">
        <v>583</v>
      </c>
      <c r="E263" s="269" t="s">
        <v>17</v>
      </c>
      <c r="F263" s="270">
        <v>30</v>
      </c>
      <c r="G263" s="271">
        <v>14.21</v>
      </c>
      <c r="H263" s="271">
        <f t="shared" si="33"/>
        <v>17.739999999999998</v>
      </c>
      <c r="I263" s="272">
        <f t="shared" si="34"/>
        <v>532.20000000000005</v>
      </c>
      <c r="J263" s="273">
        <f t="shared" si="35"/>
        <v>2.0000000000000001E-4</v>
      </c>
      <c r="K263" s="252"/>
      <c r="L263" s="252"/>
      <c r="M263" s="251"/>
      <c r="N263" s="252"/>
      <c r="O263" s="252"/>
      <c r="P263" s="252"/>
      <c r="Q263" s="252"/>
      <c r="R263" s="252"/>
      <c r="S263" s="252"/>
      <c r="T263" s="252"/>
      <c r="U263" s="252"/>
      <c r="V263" s="252"/>
      <c r="W263" s="252"/>
      <c r="X263" s="252"/>
      <c r="Y263" s="252"/>
      <c r="Z263" s="252"/>
      <c r="AA263" s="252"/>
      <c r="AB263" s="252"/>
      <c r="AC263" s="252"/>
      <c r="AD263" s="252"/>
      <c r="AE263" s="252"/>
      <c r="AF263" s="252"/>
      <c r="AG263" s="252"/>
      <c r="AH263" s="252"/>
      <c r="AI263" s="252"/>
      <c r="AJ263" s="252"/>
      <c r="AK263" s="252"/>
      <c r="AL263" s="252"/>
      <c r="AM263" s="252"/>
      <c r="AN263" s="252"/>
      <c r="AO263" s="252"/>
      <c r="AP263" s="252"/>
      <c r="AQ263" s="252"/>
      <c r="AR263" s="252"/>
      <c r="AS263" s="252"/>
      <c r="AT263" s="252"/>
      <c r="AU263" s="252"/>
      <c r="AV263" s="252"/>
      <c r="AW263" s="252"/>
      <c r="AX263" s="252"/>
      <c r="AY263" s="252"/>
      <c r="AZ263" s="252"/>
      <c r="BA263" s="252"/>
      <c r="BB263" s="252"/>
      <c r="BC263" s="252"/>
      <c r="BD263" s="252"/>
      <c r="BE263" s="252"/>
      <c r="BF263" s="252"/>
      <c r="BG263" s="252"/>
      <c r="BH263" s="252"/>
      <c r="BI263" s="252"/>
      <c r="BJ263" s="252"/>
    </row>
    <row r="264" spans="1:62" ht="33.75" customHeight="1">
      <c r="A264" s="310" t="s">
        <v>584</v>
      </c>
      <c r="B264" s="267" t="s">
        <v>585</v>
      </c>
      <c r="C264" s="267" t="s">
        <v>294</v>
      </c>
      <c r="D264" s="268" t="s">
        <v>586</v>
      </c>
      <c r="E264" s="269" t="s">
        <v>17</v>
      </c>
      <c r="F264" s="270">
        <v>1</v>
      </c>
      <c r="G264" s="271">
        <v>365</v>
      </c>
      <c r="H264" s="271">
        <f t="shared" si="33"/>
        <v>455.78</v>
      </c>
      <c r="I264" s="272">
        <f t="shared" si="34"/>
        <v>455.78</v>
      </c>
      <c r="J264" s="273">
        <f t="shared" si="35"/>
        <v>2.0000000000000001E-4</v>
      </c>
      <c r="K264" s="252"/>
      <c r="L264" s="252"/>
      <c r="M264" s="251"/>
      <c r="N264" s="252"/>
      <c r="O264" s="252"/>
      <c r="P264" s="252"/>
      <c r="Q264" s="252"/>
      <c r="R264" s="252"/>
      <c r="S264" s="252"/>
      <c r="T264" s="252"/>
      <c r="U264" s="252"/>
      <c r="V264" s="252"/>
      <c r="W264" s="252"/>
      <c r="X264" s="252"/>
      <c r="Y264" s="252"/>
      <c r="Z264" s="252"/>
      <c r="AA264" s="252"/>
      <c r="AB264" s="252"/>
      <c r="AC264" s="252"/>
      <c r="AD264" s="252"/>
      <c r="AE264" s="252"/>
      <c r="AF264" s="252"/>
      <c r="AG264" s="252"/>
      <c r="AH264" s="252"/>
      <c r="AI264" s="252"/>
      <c r="AJ264" s="252"/>
      <c r="AK264" s="252"/>
      <c r="AL264" s="252"/>
      <c r="AM264" s="252"/>
      <c r="AN264" s="252"/>
      <c r="AO264" s="252"/>
      <c r="AP264" s="252"/>
      <c r="AQ264" s="252"/>
      <c r="AR264" s="252"/>
      <c r="AS264" s="252"/>
      <c r="AT264" s="252"/>
      <c r="AU264" s="252"/>
      <c r="AV264" s="252"/>
      <c r="AW264" s="252"/>
      <c r="AX264" s="252"/>
      <c r="AY264" s="252"/>
      <c r="AZ264" s="252"/>
      <c r="BA264" s="252"/>
      <c r="BB264" s="252"/>
      <c r="BC264" s="252"/>
      <c r="BD264" s="252"/>
      <c r="BE264" s="252"/>
      <c r="BF264" s="252"/>
      <c r="BG264" s="252"/>
      <c r="BH264" s="252"/>
      <c r="BI264" s="252"/>
      <c r="BJ264" s="252"/>
    </row>
    <row r="265" spans="1:62" ht="31.5" customHeight="1">
      <c r="A265" s="310" t="s">
        <v>587</v>
      </c>
      <c r="B265" s="267">
        <v>91932</v>
      </c>
      <c r="C265" s="267" t="s">
        <v>21</v>
      </c>
      <c r="D265" s="268" t="s">
        <v>588</v>
      </c>
      <c r="E265" s="269" t="s">
        <v>39</v>
      </c>
      <c r="F265" s="270">
        <v>77.680000000000007</v>
      </c>
      <c r="G265" s="271">
        <v>19.46</v>
      </c>
      <c r="H265" s="271">
        <f t="shared" si="33"/>
        <v>24.3</v>
      </c>
      <c r="I265" s="272">
        <f t="shared" si="34"/>
        <v>1887.62</v>
      </c>
      <c r="J265" s="273">
        <f t="shared" si="35"/>
        <v>8.0000000000000004E-4</v>
      </c>
      <c r="K265" s="252"/>
      <c r="L265" s="252"/>
      <c r="M265" s="251"/>
      <c r="N265" s="252"/>
      <c r="O265" s="252"/>
      <c r="P265" s="252"/>
      <c r="Q265" s="252"/>
      <c r="R265" s="252"/>
      <c r="S265" s="252"/>
      <c r="T265" s="252"/>
      <c r="U265" s="252"/>
      <c r="V265" s="252"/>
      <c r="W265" s="252"/>
      <c r="X265" s="252"/>
      <c r="Y265" s="252"/>
      <c r="Z265" s="252"/>
      <c r="AA265" s="252"/>
      <c r="AB265" s="252"/>
      <c r="AC265" s="252"/>
      <c r="AD265" s="252"/>
      <c r="AE265" s="252"/>
      <c r="AF265" s="252"/>
      <c r="AG265" s="252"/>
      <c r="AH265" s="252"/>
      <c r="AI265" s="252"/>
      <c r="AJ265" s="252"/>
      <c r="AK265" s="252"/>
      <c r="AL265" s="252"/>
      <c r="AM265" s="252"/>
      <c r="AN265" s="252"/>
      <c r="AO265" s="252"/>
      <c r="AP265" s="252"/>
      <c r="AQ265" s="252"/>
      <c r="AR265" s="252"/>
      <c r="AS265" s="252"/>
      <c r="AT265" s="252"/>
      <c r="AU265" s="252"/>
      <c r="AV265" s="252"/>
      <c r="AW265" s="252"/>
      <c r="AX265" s="252"/>
      <c r="AY265" s="252"/>
      <c r="AZ265" s="252"/>
      <c r="BA265" s="252"/>
      <c r="BB265" s="252"/>
      <c r="BC265" s="252"/>
      <c r="BD265" s="252"/>
      <c r="BE265" s="252"/>
      <c r="BF265" s="252"/>
      <c r="BG265" s="252"/>
      <c r="BH265" s="252"/>
      <c r="BI265" s="252"/>
      <c r="BJ265" s="252"/>
    </row>
    <row r="266" spans="1:62" ht="24.95" customHeight="1">
      <c r="A266" s="453" t="s">
        <v>589</v>
      </c>
      <c r="B266" s="454"/>
      <c r="C266" s="454"/>
      <c r="D266" s="454"/>
      <c r="E266" s="454"/>
      <c r="F266" s="454"/>
      <c r="G266" s="454"/>
      <c r="H266" s="455"/>
      <c r="I266" s="286">
        <f>I256+I223+I196+I188+I174</f>
        <v>726891.32000000007</v>
      </c>
      <c r="J266" s="275">
        <f t="shared" si="35"/>
        <v>0.30969999999999998</v>
      </c>
      <c r="K266" s="251"/>
      <c r="L266" s="252"/>
      <c r="M266" s="251"/>
      <c r="N266" s="252"/>
      <c r="O266" s="252"/>
      <c r="P266" s="252"/>
      <c r="Q266" s="252"/>
      <c r="R266" s="252"/>
      <c r="S266" s="252"/>
      <c r="T266" s="252"/>
      <c r="U266" s="252"/>
      <c r="V266" s="252"/>
      <c r="W266" s="252"/>
      <c r="X266" s="252"/>
      <c r="Y266" s="252"/>
      <c r="Z266" s="252"/>
      <c r="AA266" s="252"/>
      <c r="AB266" s="252"/>
      <c r="AC266" s="252"/>
      <c r="AD266" s="252"/>
      <c r="AE266" s="252"/>
      <c r="AF266" s="252"/>
      <c r="AG266" s="252"/>
      <c r="AH266" s="252"/>
      <c r="AI266" s="252"/>
      <c r="AJ266" s="252"/>
      <c r="AK266" s="252"/>
      <c r="AL266" s="252"/>
      <c r="AM266" s="252"/>
      <c r="AN266" s="252"/>
      <c r="AO266" s="252"/>
      <c r="AP266" s="252"/>
      <c r="AQ266" s="252"/>
      <c r="AR266" s="252"/>
      <c r="AS266" s="252"/>
      <c r="AT266" s="252"/>
      <c r="AU266" s="252"/>
      <c r="AV266" s="252"/>
      <c r="AW266" s="252"/>
      <c r="AX266" s="252"/>
      <c r="AY266" s="252"/>
      <c r="AZ266" s="252"/>
      <c r="BA266" s="252"/>
      <c r="BB266" s="252"/>
      <c r="BC266" s="252"/>
      <c r="BD266" s="252"/>
      <c r="BE266" s="252"/>
      <c r="BF266" s="252"/>
      <c r="BG266" s="252"/>
      <c r="BH266" s="252"/>
      <c r="BI266" s="252"/>
      <c r="BJ266" s="288"/>
    </row>
    <row r="267" spans="1:62" ht="24.95" customHeight="1">
      <c r="A267" s="447"/>
      <c r="B267" s="448"/>
      <c r="C267" s="448"/>
      <c r="D267" s="448"/>
      <c r="E267" s="448"/>
      <c r="F267" s="448"/>
      <c r="G267" s="448"/>
      <c r="H267" s="448"/>
      <c r="I267" s="448"/>
      <c r="J267" s="449"/>
      <c r="K267" s="252"/>
      <c r="L267" s="252"/>
      <c r="M267" s="251"/>
      <c r="N267" s="252"/>
      <c r="O267" s="252"/>
      <c r="P267" s="252"/>
      <c r="Q267" s="252"/>
      <c r="R267" s="252"/>
      <c r="S267" s="252"/>
      <c r="T267" s="252"/>
      <c r="U267" s="252"/>
      <c r="V267" s="252"/>
      <c r="W267" s="252"/>
      <c r="X267" s="252"/>
      <c r="Y267" s="252"/>
      <c r="Z267" s="252"/>
      <c r="AA267" s="252"/>
      <c r="AB267" s="252"/>
      <c r="AC267" s="252"/>
      <c r="AD267" s="252"/>
      <c r="AE267" s="252"/>
      <c r="AF267" s="252"/>
      <c r="AG267" s="252"/>
      <c r="AH267" s="252"/>
      <c r="AI267" s="252"/>
      <c r="AJ267" s="252"/>
      <c r="AK267" s="252"/>
      <c r="AL267" s="252"/>
      <c r="AM267" s="252"/>
      <c r="AN267" s="252"/>
      <c r="AO267" s="252"/>
      <c r="AP267" s="252"/>
      <c r="AQ267" s="252"/>
      <c r="AR267" s="252"/>
      <c r="AS267" s="252"/>
      <c r="AT267" s="252"/>
      <c r="AU267" s="252"/>
      <c r="AV267" s="252"/>
      <c r="AW267" s="252"/>
      <c r="AX267" s="252"/>
      <c r="AY267" s="252"/>
      <c r="AZ267" s="252"/>
      <c r="BA267" s="252"/>
      <c r="BB267" s="252"/>
      <c r="BC267" s="252"/>
      <c r="BD267" s="252"/>
      <c r="BE267" s="252"/>
      <c r="BF267" s="252"/>
      <c r="BG267" s="252"/>
      <c r="BH267" s="252"/>
      <c r="BI267" s="252"/>
      <c r="BJ267" s="288"/>
    </row>
    <row r="268" spans="1:62" ht="24.95" customHeight="1">
      <c r="A268" s="276">
        <v>12</v>
      </c>
      <c r="B268" s="450" t="s">
        <v>590</v>
      </c>
      <c r="C268" s="451"/>
      <c r="D268" s="452"/>
      <c r="E268" s="299"/>
      <c r="F268" s="300"/>
      <c r="G268" s="301"/>
      <c r="H268" s="112"/>
      <c r="I268" s="115"/>
      <c r="J268" s="281"/>
      <c r="K268" s="252"/>
      <c r="L268" s="252"/>
      <c r="M268" s="251"/>
      <c r="N268" s="252"/>
      <c r="O268" s="252"/>
      <c r="P268" s="252"/>
      <c r="Q268" s="252"/>
      <c r="R268" s="252"/>
      <c r="S268" s="252"/>
      <c r="T268" s="252"/>
      <c r="U268" s="252"/>
      <c r="V268" s="252"/>
      <c r="W268" s="252"/>
      <c r="X268" s="252"/>
      <c r="Y268" s="252"/>
      <c r="Z268" s="252"/>
      <c r="AA268" s="252"/>
      <c r="AB268" s="252"/>
      <c r="AC268" s="252"/>
      <c r="AD268" s="252"/>
      <c r="AE268" s="252"/>
      <c r="AF268" s="252"/>
      <c r="AG268" s="252"/>
      <c r="AH268" s="252"/>
      <c r="AI268" s="252"/>
      <c r="AJ268" s="252"/>
      <c r="AK268" s="252"/>
      <c r="AL268" s="252"/>
      <c r="AM268" s="252"/>
      <c r="AN268" s="252"/>
      <c r="AO268" s="252"/>
      <c r="AP268" s="252"/>
      <c r="AQ268" s="252"/>
      <c r="AR268" s="252"/>
      <c r="AS268" s="252"/>
      <c r="AT268" s="252"/>
      <c r="AU268" s="252"/>
      <c r="AV268" s="252"/>
      <c r="AW268" s="252"/>
      <c r="AX268" s="252"/>
      <c r="AY268" s="252"/>
      <c r="AZ268" s="252"/>
      <c r="BA268" s="252"/>
      <c r="BB268" s="252"/>
      <c r="BC268" s="252"/>
      <c r="BD268" s="252"/>
      <c r="BE268" s="252"/>
      <c r="BF268" s="252"/>
      <c r="BG268" s="252"/>
      <c r="BH268" s="252"/>
      <c r="BI268" s="252"/>
      <c r="BJ268" s="288"/>
    </row>
    <row r="269" spans="1:62" ht="24.95" customHeight="1">
      <c r="A269" s="310" t="s">
        <v>591</v>
      </c>
      <c r="B269" s="267" t="s">
        <v>592</v>
      </c>
      <c r="C269" s="267" t="s">
        <v>65</v>
      </c>
      <c r="D269" s="268" t="s">
        <v>593</v>
      </c>
      <c r="E269" s="269" t="s">
        <v>32</v>
      </c>
      <c r="F269" s="270">
        <v>1339.38</v>
      </c>
      <c r="G269" s="271">
        <v>9.01</v>
      </c>
      <c r="H269" s="271">
        <f t="shared" ref="H269:H274" si="36">ROUND(G269*(1+$G$2),2)</f>
        <v>11.25</v>
      </c>
      <c r="I269" s="272">
        <f t="shared" ref="I269:I274" si="37">ROUND(H269*F269,2)</f>
        <v>15068.03</v>
      </c>
      <c r="J269" s="273">
        <f t="shared" ref="J269:J275" si="38">ROUND(I269/$I$279,4)</f>
        <v>6.4000000000000003E-3</v>
      </c>
      <c r="K269" s="252"/>
      <c r="L269" s="252"/>
      <c r="M269" s="251"/>
      <c r="N269" s="252"/>
      <c r="O269" s="252"/>
      <c r="P269" s="252"/>
      <c r="Q269" s="252"/>
      <c r="R269" s="252"/>
      <c r="S269" s="252"/>
      <c r="T269" s="252"/>
      <c r="U269" s="252"/>
      <c r="V269" s="252"/>
      <c r="W269" s="252"/>
      <c r="X269" s="252"/>
      <c r="Y269" s="252"/>
      <c r="Z269" s="252"/>
      <c r="AA269" s="252"/>
      <c r="AB269" s="252"/>
      <c r="AC269" s="252"/>
      <c r="AD269" s="252"/>
      <c r="AE269" s="252"/>
      <c r="AF269" s="252"/>
      <c r="AG269" s="252"/>
      <c r="AH269" s="252"/>
      <c r="AI269" s="252"/>
      <c r="AJ269" s="252"/>
      <c r="AK269" s="252"/>
      <c r="AL269" s="252"/>
      <c r="AM269" s="252"/>
      <c r="AN269" s="252"/>
      <c r="AO269" s="252"/>
      <c r="AP269" s="252"/>
      <c r="AQ269" s="252"/>
      <c r="AR269" s="252"/>
      <c r="AS269" s="252"/>
      <c r="AT269" s="252"/>
      <c r="AU269" s="252"/>
      <c r="AV269" s="252"/>
      <c r="AW269" s="252"/>
      <c r="AX269" s="252"/>
      <c r="AY269" s="252"/>
      <c r="AZ269" s="252"/>
      <c r="BA269" s="252"/>
      <c r="BB269" s="252"/>
      <c r="BC269" s="252"/>
      <c r="BD269" s="252"/>
      <c r="BE269" s="252"/>
      <c r="BF269" s="252"/>
      <c r="BG269" s="252"/>
      <c r="BH269" s="252"/>
      <c r="BI269" s="252"/>
      <c r="BJ269" s="252"/>
    </row>
    <row r="270" spans="1:62" ht="24.95" customHeight="1">
      <c r="A270" s="310" t="s">
        <v>594</v>
      </c>
      <c r="B270" s="267" t="s">
        <v>595</v>
      </c>
      <c r="C270" s="267" t="s">
        <v>65</v>
      </c>
      <c r="D270" s="268" t="s">
        <v>596</v>
      </c>
      <c r="E270" s="269" t="s">
        <v>17</v>
      </c>
      <c r="F270" s="270">
        <v>1</v>
      </c>
      <c r="G270" s="271">
        <v>1277.27</v>
      </c>
      <c r="H270" s="271">
        <f t="shared" si="36"/>
        <v>1594.93</v>
      </c>
      <c r="I270" s="272">
        <f t="shared" si="37"/>
        <v>1594.93</v>
      </c>
      <c r="J270" s="273">
        <f t="shared" si="38"/>
        <v>6.9999999999999999E-4</v>
      </c>
      <c r="K270" s="252"/>
      <c r="L270" s="252"/>
      <c r="M270" s="251"/>
      <c r="N270" s="252"/>
      <c r="O270" s="252"/>
      <c r="P270" s="252"/>
      <c r="Q270" s="252"/>
      <c r="R270" s="252"/>
      <c r="S270" s="252"/>
      <c r="T270" s="252"/>
      <c r="U270" s="252"/>
      <c r="V270" s="252"/>
      <c r="W270" s="252"/>
      <c r="X270" s="252"/>
      <c r="Y270" s="252"/>
      <c r="Z270" s="252"/>
      <c r="AA270" s="252"/>
      <c r="AB270" s="252"/>
      <c r="AC270" s="252"/>
      <c r="AD270" s="252"/>
      <c r="AE270" s="252"/>
      <c r="AF270" s="252"/>
      <c r="AG270" s="252"/>
      <c r="AH270" s="252"/>
      <c r="AI270" s="252"/>
      <c r="AJ270" s="252"/>
      <c r="AK270" s="252"/>
      <c r="AL270" s="252"/>
      <c r="AM270" s="252"/>
      <c r="AN270" s="252"/>
      <c r="AO270" s="252"/>
      <c r="AP270" s="252"/>
      <c r="AQ270" s="252"/>
      <c r="AR270" s="252"/>
      <c r="AS270" s="252"/>
      <c r="AT270" s="252"/>
      <c r="AU270" s="252"/>
      <c r="AV270" s="252"/>
      <c r="AW270" s="252"/>
      <c r="AX270" s="252"/>
      <c r="AY270" s="252"/>
      <c r="AZ270" s="252"/>
      <c r="BA270" s="252"/>
      <c r="BB270" s="252"/>
      <c r="BC270" s="252"/>
      <c r="BD270" s="252"/>
      <c r="BE270" s="252"/>
      <c r="BF270" s="252"/>
      <c r="BG270" s="252"/>
      <c r="BH270" s="252"/>
      <c r="BI270" s="252"/>
      <c r="BJ270" s="252"/>
    </row>
    <row r="271" spans="1:62" ht="31.5" customHeight="1">
      <c r="A271" s="310" t="s">
        <v>597</v>
      </c>
      <c r="B271" s="267">
        <v>97063</v>
      </c>
      <c r="C271" s="267" t="s">
        <v>21</v>
      </c>
      <c r="D271" s="268" t="s">
        <v>598</v>
      </c>
      <c r="E271" s="269" t="s">
        <v>32</v>
      </c>
      <c r="F271" s="270">
        <f>135+201.75</f>
        <v>336.75</v>
      </c>
      <c r="G271" s="271">
        <v>21.25</v>
      </c>
      <c r="H271" s="271">
        <f t="shared" si="36"/>
        <v>26.53</v>
      </c>
      <c r="I271" s="272">
        <f t="shared" si="37"/>
        <v>8933.98</v>
      </c>
      <c r="J271" s="273">
        <f t="shared" si="38"/>
        <v>3.8E-3</v>
      </c>
      <c r="K271" s="252"/>
      <c r="L271" s="252"/>
      <c r="M271" s="251"/>
      <c r="N271" s="252"/>
      <c r="O271" s="252"/>
      <c r="P271" s="252"/>
      <c r="Q271" s="252"/>
      <c r="R271" s="252"/>
      <c r="S271" s="252"/>
      <c r="T271" s="252"/>
      <c r="U271" s="252"/>
      <c r="V271" s="252"/>
      <c r="W271" s="252"/>
      <c r="X271" s="252"/>
      <c r="Y271" s="252"/>
      <c r="Z271" s="252"/>
      <c r="AA271" s="252"/>
      <c r="AB271" s="252"/>
      <c r="AC271" s="252"/>
      <c r="AD271" s="252"/>
      <c r="AE271" s="252"/>
      <c r="AF271" s="252"/>
      <c r="AG271" s="252"/>
      <c r="AH271" s="252"/>
      <c r="AI271" s="252"/>
      <c r="AJ271" s="252"/>
      <c r="AK271" s="252"/>
      <c r="AL271" s="252"/>
      <c r="AM271" s="252"/>
      <c r="AN271" s="252"/>
      <c r="AO271" s="252"/>
      <c r="AP271" s="252"/>
      <c r="AQ271" s="252"/>
      <c r="AR271" s="252"/>
      <c r="AS271" s="252"/>
      <c r="AT271" s="252"/>
      <c r="AU271" s="252"/>
      <c r="AV271" s="252"/>
      <c r="AW271" s="252"/>
      <c r="AX271" s="252"/>
      <c r="AY271" s="252"/>
      <c r="AZ271" s="252"/>
      <c r="BA271" s="252"/>
      <c r="BB271" s="252"/>
      <c r="BC271" s="252"/>
      <c r="BD271" s="252"/>
      <c r="BE271" s="252"/>
      <c r="BF271" s="252"/>
      <c r="BG271" s="252"/>
      <c r="BH271" s="252"/>
      <c r="BI271" s="252"/>
      <c r="BJ271" s="252"/>
    </row>
    <row r="272" spans="1:62" ht="45" customHeight="1">
      <c r="A272" s="310" t="s">
        <v>599</v>
      </c>
      <c r="B272" s="267">
        <v>20193</v>
      </c>
      <c r="C272" s="267" t="s">
        <v>21</v>
      </c>
      <c r="D272" s="268" t="s">
        <v>600</v>
      </c>
      <c r="E272" s="269" t="s">
        <v>601</v>
      </c>
      <c r="F272" s="270">
        <f>F271*2</f>
        <v>673.5</v>
      </c>
      <c r="G272" s="271">
        <v>16.5</v>
      </c>
      <c r="H272" s="271">
        <f t="shared" si="36"/>
        <v>20.6</v>
      </c>
      <c r="I272" s="272">
        <f t="shared" si="37"/>
        <v>13874.1</v>
      </c>
      <c r="J272" s="273">
        <f t="shared" si="38"/>
        <v>5.8999999999999999E-3</v>
      </c>
      <c r="K272" s="252"/>
      <c r="L272" s="252"/>
      <c r="M272" s="251"/>
      <c r="N272" s="252"/>
      <c r="O272" s="252"/>
      <c r="P272" s="252"/>
      <c r="Q272" s="252"/>
      <c r="R272" s="252"/>
      <c r="S272" s="252"/>
      <c r="T272" s="252"/>
      <c r="U272" s="252"/>
      <c r="V272" s="252"/>
      <c r="W272" s="252"/>
      <c r="X272" s="252"/>
      <c r="Y272" s="252"/>
      <c r="Z272" s="252"/>
      <c r="AA272" s="252"/>
      <c r="AB272" s="252"/>
      <c r="AC272" s="252"/>
      <c r="AD272" s="252"/>
      <c r="AE272" s="252"/>
      <c r="AF272" s="252"/>
      <c r="AG272" s="252"/>
      <c r="AH272" s="252"/>
      <c r="AI272" s="252"/>
      <c r="AJ272" s="252"/>
      <c r="AK272" s="252"/>
      <c r="AL272" s="252"/>
      <c r="AM272" s="252"/>
      <c r="AN272" s="252"/>
      <c r="AO272" s="252"/>
      <c r="AP272" s="252"/>
      <c r="AQ272" s="252"/>
      <c r="AR272" s="252"/>
      <c r="AS272" s="252"/>
      <c r="AT272" s="252"/>
      <c r="AU272" s="252"/>
      <c r="AV272" s="252"/>
      <c r="AW272" s="252"/>
      <c r="AX272" s="252"/>
      <c r="AY272" s="252"/>
      <c r="AZ272" s="252"/>
      <c r="BA272" s="252"/>
      <c r="BB272" s="252"/>
      <c r="BC272" s="252"/>
      <c r="BD272" s="252"/>
      <c r="BE272" s="252"/>
      <c r="BF272" s="252"/>
      <c r="BG272" s="252"/>
      <c r="BH272" s="252"/>
      <c r="BI272" s="252"/>
      <c r="BJ272" s="252"/>
    </row>
    <row r="273" spans="1:62" ht="24.95" customHeight="1">
      <c r="A273" s="310" t="s">
        <v>602</v>
      </c>
      <c r="B273" s="267" t="s">
        <v>603</v>
      </c>
      <c r="C273" s="267" t="s">
        <v>65</v>
      </c>
      <c r="D273" s="268" t="s">
        <v>604</v>
      </c>
      <c r="E273" s="269" t="s">
        <v>32</v>
      </c>
      <c r="F273" s="270">
        <f>F269</f>
        <v>1339.38</v>
      </c>
      <c r="G273" s="271">
        <v>0.92</v>
      </c>
      <c r="H273" s="271">
        <f t="shared" si="36"/>
        <v>1.1499999999999999</v>
      </c>
      <c r="I273" s="272">
        <f t="shared" si="37"/>
        <v>1540.29</v>
      </c>
      <c r="J273" s="273">
        <f t="shared" si="38"/>
        <v>6.9999999999999999E-4</v>
      </c>
      <c r="K273" s="252"/>
      <c r="L273" s="252"/>
      <c r="M273" s="251"/>
      <c r="N273" s="252"/>
      <c r="O273" s="252"/>
      <c r="P273" s="252"/>
      <c r="Q273" s="252"/>
      <c r="R273" s="252"/>
      <c r="S273" s="252"/>
      <c r="T273" s="252"/>
      <c r="U273" s="252"/>
      <c r="V273" s="252"/>
      <c r="W273" s="252"/>
      <c r="X273" s="252"/>
      <c r="Y273" s="252"/>
      <c r="Z273" s="252"/>
      <c r="AA273" s="252"/>
      <c r="AB273" s="252"/>
      <c r="AC273" s="252"/>
      <c r="AD273" s="252"/>
      <c r="AE273" s="252"/>
      <c r="AF273" s="252"/>
      <c r="AG273" s="252"/>
      <c r="AH273" s="252"/>
      <c r="AI273" s="252"/>
      <c r="AJ273" s="252"/>
      <c r="AK273" s="252"/>
      <c r="AL273" s="252"/>
      <c r="AM273" s="252"/>
      <c r="AN273" s="252"/>
      <c r="AO273" s="252"/>
      <c r="AP273" s="252"/>
      <c r="AQ273" s="252"/>
      <c r="AR273" s="252"/>
      <c r="AS273" s="252"/>
      <c r="AT273" s="252"/>
      <c r="AU273" s="252"/>
      <c r="AV273" s="252"/>
      <c r="AW273" s="252"/>
      <c r="AX273" s="252"/>
      <c r="AY273" s="252"/>
      <c r="AZ273" s="252"/>
      <c r="BA273" s="252"/>
      <c r="BB273" s="252"/>
      <c r="BC273" s="252"/>
      <c r="BD273" s="252"/>
      <c r="BE273" s="252"/>
      <c r="BF273" s="252"/>
      <c r="BG273" s="252"/>
      <c r="BH273" s="252"/>
      <c r="BI273" s="252"/>
      <c r="BJ273" s="252"/>
    </row>
    <row r="274" spans="1:62" ht="24.95" customHeight="1">
      <c r="A274" s="310" t="s">
        <v>605</v>
      </c>
      <c r="B274" s="267" t="s">
        <v>606</v>
      </c>
      <c r="C274" s="267" t="s">
        <v>15</v>
      </c>
      <c r="D274" s="268" t="s">
        <v>607</v>
      </c>
      <c r="E274" s="269" t="s">
        <v>17</v>
      </c>
      <c r="F274" s="270">
        <v>1</v>
      </c>
      <c r="G274" s="271">
        <v>1846.53</v>
      </c>
      <c r="H274" s="271">
        <f t="shared" si="36"/>
        <v>2305.7600000000002</v>
      </c>
      <c r="I274" s="272">
        <f t="shared" si="37"/>
        <v>2305.7600000000002</v>
      </c>
      <c r="J274" s="273">
        <f t="shared" si="38"/>
        <v>1E-3</v>
      </c>
      <c r="K274" s="252"/>
      <c r="L274" s="252"/>
      <c r="M274" s="251"/>
      <c r="N274" s="252"/>
      <c r="O274" s="252"/>
      <c r="P274" s="252"/>
      <c r="Q274" s="252"/>
      <c r="R274" s="252"/>
      <c r="S274" s="252"/>
      <c r="T274" s="252"/>
      <c r="U274" s="252"/>
      <c r="V274" s="252"/>
      <c r="W274" s="252"/>
      <c r="X274" s="252"/>
      <c r="Y274" s="252"/>
      <c r="Z274" s="252"/>
      <c r="AA274" s="252"/>
      <c r="AB274" s="252"/>
      <c r="AC274" s="252"/>
      <c r="AD274" s="252"/>
      <c r="AE274" s="252"/>
      <c r="AF274" s="252"/>
      <c r="AG274" s="252"/>
      <c r="AH274" s="252"/>
      <c r="AI274" s="252"/>
      <c r="AJ274" s="252"/>
      <c r="AK274" s="252"/>
      <c r="AL274" s="252"/>
      <c r="AM274" s="252"/>
      <c r="AN274" s="252"/>
      <c r="AO274" s="252"/>
      <c r="AP274" s="252"/>
      <c r="AQ274" s="252"/>
      <c r="AR274" s="252"/>
      <c r="AS274" s="252"/>
      <c r="AT274" s="252"/>
      <c r="AU274" s="252"/>
      <c r="AV274" s="252"/>
      <c r="AW274" s="252"/>
      <c r="AX274" s="252"/>
      <c r="AY274" s="252"/>
      <c r="AZ274" s="252"/>
      <c r="BA274" s="252"/>
      <c r="BB274" s="252"/>
      <c r="BC274" s="252"/>
      <c r="BD274" s="252"/>
      <c r="BE274" s="252"/>
      <c r="BF274" s="252"/>
      <c r="BG274" s="252"/>
      <c r="BH274" s="252"/>
      <c r="BI274" s="252"/>
      <c r="BJ274" s="252"/>
    </row>
    <row r="275" spans="1:62" ht="24.95" customHeight="1">
      <c r="A275" s="453" t="s">
        <v>608</v>
      </c>
      <c r="B275" s="454"/>
      <c r="C275" s="454"/>
      <c r="D275" s="454"/>
      <c r="E275" s="454"/>
      <c r="F275" s="454"/>
      <c r="G275" s="454"/>
      <c r="H275" s="455"/>
      <c r="I275" s="286">
        <f>SUM(I269:I273)</f>
        <v>41011.33</v>
      </c>
      <c r="J275" s="275">
        <f t="shared" si="38"/>
        <v>1.7500000000000002E-2</v>
      </c>
      <c r="K275" s="251"/>
      <c r="L275" s="252"/>
      <c r="M275" s="251"/>
      <c r="N275" s="252"/>
      <c r="O275" s="252"/>
      <c r="P275" s="252"/>
      <c r="Q275" s="252"/>
      <c r="R275" s="252"/>
      <c r="S275" s="252"/>
      <c r="T275" s="252"/>
      <c r="U275" s="252"/>
      <c r="V275" s="252"/>
      <c r="W275" s="252"/>
      <c r="X275" s="252"/>
      <c r="Y275" s="252"/>
      <c r="Z275" s="252"/>
      <c r="AA275" s="252"/>
      <c r="AB275" s="252"/>
      <c r="AC275" s="252"/>
      <c r="AD275" s="252"/>
      <c r="AE275" s="252"/>
      <c r="AF275" s="252"/>
      <c r="AG275" s="252"/>
      <c r="AH275" s="252"/>
      <c r="AI275" s="252"/>
      <c r="AJ275" s="252"/>
      <c r="AK275" s="252"/>
      <c r="AL275" s="252"/>
      <c r="AM275" s="252"/>
      <c r="AN275" s="252"/>
      <c r="AO275" s="252"/>
      <c r="AP275" s="252"/>
      <c r="AQ275" s="252"/>
      <c r="AR275" s="252"/>
      <c r="AS275" s="252"/>
      <c r="AT275" s="252"/>
      <c r="AU275" s="252"/>
      <c r="AV275" s="252"/>
      <c r="AW275" s="252"/>
      <c r="AX275" s="252"/>
      <c r="AY275" s="252"/>
      <c r="AZ275" s="252"/>
      <c r="BA275" s="252"/>
      <c r="BB275" s="252"/>
      <c r="BC275" s="252"/>
      <c r="BD275" s="252"/>
      <c r="BE275" s="252"/>
      <c r="BF275" s="252"/>
      <c r="BG275" s="252"/>
      <c r="BH275" s="252"/>
      <c r="BI275" s="252"/>
      <c r="BJ275" s="288"/>
    </row>
    <row r="276" spans="1:62" ht="24.95" customHeight="1">
      <c r="A276" s="447"/>
      <c r="B276" s="448"/>
      <c r="C276" s="448"/>
      <c r="D276" s="448"/>
      <c r="E276" s="448"/>
      <c r="F276" s="448"/>
      <c r="G276" s="448"/>
      <c r="H276" s="448"/>
      <c r="I276" s="448"/>
      <c r="J276" s="449"/>
      <c r="K276" s="252"/>
      <c r="L276" s="252"/>
      <c r="M276" s="251"/>
      <c r="N276" s="252"/>
      <c r="O276" s="252"/>
      <c r="P276" s="252"/>
      <c r="Q276" s="252"/>
      <c r="R276" s="252"/>
      <c r="S276" s="252"/>
      <c r="T276" s="252"/>
      <c r="U276" s="252"/>
      <c r="V276" s="252"/>
      <c r="W276" s="252"/>
      <c r="X276" s="252"/>
      <c r="Y276" s="252"/>
      <c r="Z276" s="252"/>
      <c r="AA276" s="252"/>
      <c r="AB276" s="252"/>
      <c r="AC276" s="252"/>
      <c r="AD276" s="252"/>
      <c r="AE276" s="252"/>
      <c r="AF276" s="252"/>
      <c r="AG276" s="252"/>
      <c r="AH276" s="252"/>
      <c r="AI276" s="252"/>
      <c r="AJ276" s="252"/>
      <c r="AK276" s="252"/>
      <c r="AL276" s="252"/>
      <c r="AM276" s="252"/>
      <c r="AN276" s="252"/>
      <c r="AO276" s="252"/>
      <c r="AP276" s="252"/>
      <c r="AQ276" s="252"/>
      <c r="AR276" s="252"/>
      <c r="AS276" s="252"/>
      <c r="AT276" s="252"/>
      <c r="AU276" s="252"/>
      <c r="AV276" s="252"/>
      <c r="AW276" s="252"/>
      <c r="AX276" s="252"/>
      <c r="AY276" s="252"/>
      <c r="AZ276" s="252"/>
      <c r="BA276" s="252"/>
      <c r="BB276" s="252"/>
      <c r="BC276" s="252"/>
      <c r="BD276" s="252"/>
      <c r="BE276" s="252"/>
      <c r="BF276" s="252"/>
      <c r="BG276" s="252"/>
      <c r="BH276" s="252"/>
      <c r="BI276" s="252"/>
      <c r="BJ276" s="288"/>
    </row>
    <row r="277" spans="1:62" ht="24.95" customHeight="1">
      <c r="A277" s="456" t="s">
        <v>609</v>
      </c>
      <c r="B277" s="457"/>
      <c r="C277" s="457"/>
      <c r="D277" s="457"/>
      <c r="E277" s="457"/>
      <c r="F277" s="457"/>
      <c r="G277" s="457"/>
      <c r="H277" s="457"/>
      <c r="I277" s="441">
        <f>ROUND(I279/1.2487,2)</f>
        <v>1879492.38</v>
      </c>
      <c r="J277" s="442"/>
      <c r="K277" s="252"/>
      <c r="L277" s="252"/>
      <c r="M277" s="251"/>
      <c r="N277" s="252"/>
      <c r="O277" s="252"/>
      <c r="P277" s="252"/>
      <c r="Q277" s="252"/>
      <c r="R277" s="252"/>
      <c r="S277" s="252"/>
      <c r="T277" s="252"/>
      <c r="U277" s="252"/>
      <c r="V277" s="252"/>
      <c r="W277" s="252"/>
      <c r="X277" s="252"/>
      <c r="Y277" s="252"/>
      <c r="Z277" s="252"/>
      <c r="AA277" s="252"/>
      <c r="AB277" s="252"/>
      <c r="AC277" s="252"/>
      <c r="AD277" s="252"/>
      <c r="AE277" s="252"/>
      <c r="AF277" s="252"/>
      <c r="AG277" s="252"/>
      <c r="AH277" s="252"/>
      <c r="AI277" s="252"/>
      <c r="AJ277" s="252"/>
      <c r="AK277" s="252"/>
      <c r="AL277" s="252"/>
      <c r="AM277" s="252"/>
      <c r="AN277" s="252"/>
      <c r="AO277" s="252"/>
      <c r="AP277" s="252"/>
      <c r="AQ277" s="252"/>
      <c r="AR277" s="252"/>
      <c r="AS277" s="252"/>
      <c r="AT277" s="252"/>
      <c r="AU277" s="252"/>
      <c r="AV277" s="252"/>
      <c r="AW277" s="252"/>
      <c r="AX277" s="252"/>
      <c r="AY277" s="252"/>
      <c r="AZ277" s="252"/>
      <c r="BA277" s="252"/>
      <c r="BB277" s="252"/>
      <c r="BC277" s="252"/>
      <c r="BD277" s="252"/>
      <c r="BE277" s="252"/>
      <c r="BF277" s="252"/>
      <c r="BG277" s="252"/>
      <c r="BH277" s="252"/>
      <c r="BI277" s="252"/>
      <c r="BJ277" s="288"/>
    </row>
    <row r="278" spans="1:62" ht="24.95" customHeight="1">
      <c r="A278" s="438" t="s">
        <v>610</v>
      </c>
      <c r="B278" s="439"/>
      <c r="C278" s="439"/>
      <c r="D278" s="439"/>
      <c r="E278" s="439"/>
      <c r="F278" s="439"/>
      <c r="G278" s="439"/>
      <c r="H278" s="440"/>
      <c r="I278" s="441">
        <f>I279-I277</f>
        <v>467429.75999999978</v>
      </c>
      <c r="J278" s="442"/>
      <c r="K278" s="252"/>
      <c r="L278" s="252"/>
      <c r="M278" s="251"/>
      <c r="N278" s="252"/>
      <c r="O278" s="252"/>
      <c r="P278" s="252"/>
      <c r="Q278" s="252"/>
      <c r="R278" s="252"/>
      <c r="S278" s="252"/>
      <c r="T278" s="252"/>
      <c r="U278" s="252"/>
      <c r="V278" s="252"/>
      <c r="W278" s="252"/>
      <c r="X278" s="252"/>
      <c r="Y278" s="252"/>
      <c r="Z278" s="252"/>
      <c r="AA278" s="252"/>
      <c r="AB278" s="252"/>
      <c r="AC278" s="252"/>
      <c r="AD278" s="252"/>
      <c r="AE278" s="252"/>
      <c r="AF278" s="252"/>
      <c r="AG278" s="252"/>
      <c r="AH278" s="252"/>
      <c r="AI278" s="252"/>
      <c r="AJ278" s="252"/>
      <c r="AK278" s="252"/>
      <c r="AL278" s="252"/>
      <c r="AM278" s="252"/>
      <c r="AN278" s="252"/>
      <c r="AO278" s="252"/>
      <c r="AP278" s="252"/>
      <c r="AQ278" s="252"/>
      <c r="AR278" s="252"/>
      <c r="AS278" s="252"/>
      <c r="AT278" s="252"/>
      <c r="AU278" s="252"/>
      <c r="AV278" s="252"/>
      <c r="AW278" s="252"/>
      <c r="AX278" s="252"/>
      <c r="AY278" s="252"/>
      <c r="AZ278" s="252"/>
      <c r="BA278" s="252"/>
      <c r="BB278" s="252"/>
      <c r="BC278" s="252"/>
      <c r="BD278" s="252"/>
      <c r="BE278" s="252"/>
      <c r="BF278" s="252"/>
      <c r="BG278" s="252"/>
      <c r="BH278" s="252"/>
      <c r="BI278" s="252"/>
      <c r="BJ278" s="288"/>
    </row>
    <row r="279" spans="1:62" ht="24.95" customHeight="1">
      <c r="A279" s="443" t="s">
        <v>611</v>
      </c>
      <c r="B279" s="444"/>
      <c r="C279" s="444"/>
      <c r="D279" s="444"/>
      <c r="E279" s="444"/>
      <c r="F279" s="444"/>
      <c r="G279" s="444"/>
      <c r="H279" s="444"/>
      <c r="I279" s="445">
        <f>I275+I266+I170+I139+I117+I107+I50+I33+I23+I18+I12+I6</f>
        <v>2346922.1399999997</v>
      </c>
      <c r="J279" s="446"/>
      <c r="K279" s="252"/>
      <c r="L279" s="252"/>
      <c r="M279" s="251"/>
      <c r="N279" s="252"/>
      <c r="O279" s="252"/>
      <c r="P279" s="252"/>
      <c r="Q279" s="252"/>
      <c r="R279" s="252"/>
      <c r="S279" s="252"/>
      <c r="T279" s="252"/>
      <c r="U279" s="252"/>
      <c r="V279" s="252"/>
      <c r="W279" s="252"/>
      <c r="X279" s="252"/>
      <c r="Y279" s="252"/>
      <c r="Z279" s="252"/>
      <c r="AA279" s="252"/>
      <c r="AB279" s="252"/>
      <c r="AC279" s="252"/>
      <c r="AD279" s="252"/>
      <c r="AE279" s="252"/>
      <c r="AF279" s="252"/>
      <c r="AG279" s="252"/>
      <c r="AH279" s="252"/>
      <c r="AI279" s="252"/>
      <c r="AJ279" s="252"/>
      <c r="AK279" s="252"/>
      <c r="AL279" s="252"/>
      <c r="AM279" s="252"/>
      <c r="AN279" s="252"/>
      <c r="AO279" s="252"/>
      <c r="AP279" s="252"/>
      <c r="AQ279" s="252"/>
      <c r="AR279" s="252"/>
      <c r="AS279" s="252"/>
      <c r="AT279" s="252"/>
      <c r="AU279" s="252"/>
      <c r="AV279" s="252"/>
      <c r="AW279" s="252"/>
      <c r="AX279" s="252"/>
      <c r="AY279" s="252"/>
      <c r="AZ279" s="252"/>
      <c r="BA279" s="252"/>
      <c r="BB279" s="252"/>
      <c r="BC279" s="252"/>
      <c r="BD279" s="252"/>
      <c r="BE279" s="252"/>
      <c r="BF279" s="252"/>
      <c r="BG279" s="252"/>
      <c r="BH279" s="252"/>
      <c r="BI279" s="252"/>
      <c r="BJ279" s="288"/>
    </row>
    <row r="280" spans="1:62">
      <c r="A280" s="252"/>
      <c r="B280" s="252"/>
      <c r="C280" s="252"/>
      <c r="D280" s="326"/>
      <c r="E280" s="252"/>
      <c r="F280" s="327"/>
      <c r="G280" s="251"/>
      <c r="H280" s="251"/>
      <c r="I280" s="252"/>
      <c r="J280" s="328"/>
      <c r="K280" s="252"/>
      <c r="L280" s="252"/>
      <c r="M280" s="251"/>
      <c r="N280" s="252"/>
      <c r="O280" s="252"/>
      <c r="P280" s="252"/>
      <c r="Q280" s="252"/>
      <c r="R280" s="252"/>
      <c r="S280" s="252"/>
      <c r="T280" s="252"/>
      <c r="U280" s="252"/>
      <c r="V280" s="252"/>
      <c r="W280" s="252"/>
      <c r="X280" s="252"/>
      <c r="Y280" s="252"/>
      <c r="Z280" s="252"/>
      <c r="AA280" s="252"/>
      <c r="AB280" s="252"/>
      <c r="AC280" s="252"/>
      <c r="AD280" s="252"/>
      <c r="AE280" s="252"/>
      <c r="AF280" s="252"/>
      <c r="AG280" s="252"/>
      <c r="AH280" s="252"/>
      <c r="AI280" s="252"/>
      <c r="AJ280" s="252"/>
      <c r="AK280" s="252"/>
      <c r="AL280" s="252"/>
      <c r="AM280" s="252"/>
      <c r="AN280" s="252"/>
      <c r="AO280" s="252"/>
      <c r="AP280" s="252"/>
      <c r="AQ280" s="252"/>
      <c r="AR280" s="252"/>
      <c r="AS280" s="252"/>
      <c r="AT280" s="252"/>
      <c r="AU280" s="252"/>
      <c r="AV280" s="252"/>
      <c r="AW280" s="252"/>
      <c r="AX280" s="252"/>
      <c r="AY280" s="252"/>
      <c r="AZ280" s="252"/>
      <c r="BA280" s="252"/>
      <c r="BB280" s="252"/>
      <c r="BC280" s="252"/>
      <c r="BD280" s="252"/>
      <c r="BE280" s="252"/>
      <c r="BF280" s="252"/>
      <c r="BG280" s="252"/>
      <c r="BH280" s="252"/>
      <c r="BI280" s="252"/>
      <c r="BJ280" s="288"/>
    </row>
    <row r="281" spans="1:62">
      <c r="A281" s="252"/>
      <c r="B281" s="252"/>
      <c r="C281" s="252"/>
      <c r="D281" s="308"/>
      <c r="E281" s="427"/>
      <c r="F281" s="426"/>
      <c r="G281" s="426"/>
      <c r="H281" s="330"/>
      <c r="I281" s="252"/>
      <c r="J281" s="328"/>
      <c r="K281" s="252"/>
      <c r="L281" s="252"/>
      <c r="M281" s="251"/>
      <c r="N281" s="252"/>
      <c r="O281" s="252"/>
      <c r="P281" s="252"/>
      <c r="Q281" s="252"/>
      <c r="R281" s="252"/>
      <c r="S281" s="252"/>
      <c r="T281" s="252"/>
      <c r="U281" s="252"/>
      <c r="V281" s="252"/>
      <c r="W281" s="252"/>
      <c r="X281" s="252"/>
      <c r="Y281" s="252"/>
      <c r="Z281" s="252"/>
      <c r="AA281" s="252"/>
      <c r="AB281" s="252"/>
      <c r="AC281" s="252"/>
      <c r="AD281" s="252"/>
      <c r="AE281" s="252"/>
      <c r="AF281" s="252"/>
      <c r="AG281" s="252"/>
      <c r="AH281" s="252"/>
      <c r="AI281" s="252"/>
      <c r="AJ281" s="252"/>
      <c r="AK281" s="252"/>
      <c r="AL281" s="252"/>
      <c r="AM281" s="252"/>
      <c r="AN281" s="252"/>
      <c r="AO281" s="252"/>
      <c r="AP281" s="252"/>
      <c r="AQ281" s="252"/>
      <c r="AR281" s="252"/>
      <c r="AS281" s="252"/>
      <c r="AT281" s="252"/>
      <c r="AU281" s="252"/>
      <c r="AV281" s="252"/>
      <c r="AW281" s="252"/>
      <c r="AX281" s="252"/>
      <c r="AY281" s="252"/>
      <c r="AZ281" s="252"/>
      <c r="BA281" s="252"/>
      <c r="BB281" s="252"/>
      <c r="BC281" s="252"/>
      <c r="BD281" s="252"/>
      <c r="BE281" s="252"/>
      <c r="BF281" s="252"/>
      <c r="BG281" s="252"/>
      <c r="BH281" s="252"/>
      <c r="BI281" s="252"/>
      <c r="BJ281" s="288"/>
    </row>
    <row r="282" spans="1:62">
      <c r="A282" s="252"/>
      <c r="B282" s="252"/>
      <c r="C282" s="252"/>
      <c r="D282" s="326"/>
      <c r="E282" s="252"/>
      <c r="F282" s="327"/>
      <c r="G282" s="251"/>
      <c r="H282" s="251"/>
      <c r="I282" s="252"/>
      <c r="J282" s="328"/>
      <c r="K282" s="252"/>
      <c r="L282" s="252"/>
      <c r="M282" s="251"/>
      <c r="N282" s="252"/>
      <c r="O282" s="252"/>
      <c r="P282" s="252"/>
      <c r="Q282" s="252"/>
      <c r="R282" s="252"/>
      <c r="S282" s="252"/>
      <c r="T282" s="252"/>
      <c r="U282" s="252"/>
      <c r="V282" s="252"/>
      <c r="W282" s="252"/>
      <c r="X282" s="252"/>
      <c r="Y282" s="252"/>
      <c r="Z282" s="252"/>
      <c r="AA282" s="252"/>
      <c r="AB282" s="252"/>
      <c r="AC282" s="252"/>
      <c r="AD282" s="252"/>
      <c r="AE282" s="252"/>
      <c r="AF282" s="252"/>
      <c r="AG282" s="252"/>
      <c r="AH282" s="252"/>
      <c r="AI282" s="252"/>
      <c r="AJ282" s="252"/>
      <c r="AK282" s="252"/>
      <c r="AL282" s="252"/>
      <c r="AM282" s="252"/>
      <c r="AN282" s="252"/>
      <c r="AO282" s="252"/>
      <c r="AP282" s="252"/>
      <c r="AQ282" s="252"/>
      <c r="AR282" s="252"/>
      <c r="AS282" s="252"/>
      <c r="AT282" s="252"/>
      <c r="AU282" s="252"/>
      <c r="AV282" s="252"/>
      <c r="AW282" s="252"/>
      <c r="AX282" s="252"/>
      <c r="AY282" s="252"/>
      <c r="AZ282" s="252"/>
      <c r="BA282" s="252"/>
      <c r="BB282" s="252"/>
      <c r="BC282" s="252"/>
      <c r="BD282" s="252"/>
      <c r="BE282" s="252"/>
      <c r="BF282" s="252"/>
      <c r="BG282" s="252"/>
      <c r="BH282" s="252"/>
      <c r="BI282" s="252"/>
      <c r="BJ282" s="288"/>
    </row>
    <row r="283" spans="1:62">
      <c r="A283" s="252"/>
      <c r="B283" s="252"/>
      <c r="C283" s="252"/>
      <c r="D283" s="326"/>
      <c r="E283" s="426"/>
      <c r="F283" s="426"/>
      <c r="G283" s="426"/>
      <c r="H283" s="251"/>
      <c r="I283" s="252"/>
      <c r="J283" s="328"/>
      <c r="K283" s="252"/>
      <c r="L283" s="252"/>
      <c r="M283" s="251"/>
      <c r="N283" s="252"/>
      <c r="O283" s="252"/>
      <c r="P283" s="252"/>
      <c r="Q283" s="252"/>
      <c r="R283" s="252"/>
      <c r="S283" s="252"/>
      <c r="T283" s="252"/>
      <c r="U283" s="252"/>
      <c r="V283" s="252"/>
      <c r="W283" s="252"/>
      <c r="X283" s="252"/>
      <c r="Y283" s="252"/>
      <c r="Z283" s="252"/>
      <c r="AA283" s="252"/>
      <c r="AB283" s="252"/>
      <c r="AC283" s="252"/>
      <c r="AD283" s="252"/>
      <c r="AE283" s="252"/>
      <c r="AF283" s="252"/>
      <c r="AG283" s="252"/>
      <c r="AH283" s="252"/>
      <c r="AI283" s="252"/>
      <c r="AJ283" s="252"/>
      <c r="AK283" s="252"/>
      <c r="AL283" s="252"/>
      <c r="AM283" s="252"/>
      <c r="AN283" s="252"/>
      <c r="AO283" s="252"/>
      <c r="AP283" s="252"/>
      <c r="AQ283" s="252"/>
      <c r="AR283" s="252"/>
      <c r="AS283" s="252"/>
      <c r="AT283" s="252"/>
      <c r="AU283" s="252"/>
      <c r="AV283" s="252"/>
      <c r="AW283" s="252"/>
      <c r="AX283" s="252"/>
      <c r="AY283" s="252"/>
      <c r="AZ283" s="252"/>
      <c r="BA283" s="252"/>
      <c r="BB283" s="252"/>
      <c r="BC283" s="252"/>
      <c r="BD283" s="252"/>
      <c r="BE283" s="252"/>
      <c r="BF283" s="252"/>
      <c r="BG283" s="252"/>
      <c r="BH283" s="252"/>
      <c r="BI283" s="252"/>
      <c r="BJ283" s="288"/>
    </row>
    <row r="284" spans="1:62">
      <c r="A284" s="252"/>
      <c r="B284" s="252"/>
      <c r="C284" s="252"/>
      <c r="D284" s="326"/>
      <c r="E284" s="426"/>
      <c r="F284" s="426"/>
      <c r="G284" s="426"/>
      <c r="H284" s="251"/>
      <c r="I284" s="252"/>
      <c r="J284" s="328"/>
      <c r="K284" s="252"/>
      <c r="L284" s="252"/>
      <c r="M284" s="251"/>
      <c r="N284" s="252"/>
      <c r="O284" s="252"/>
      <c r="P284" s="252"/>
      <c r="Q284" s="252"/>
      <c r="R284" s="252"/>
      <c r="S284" s="252"/>
      <c r="T284" s="252"/>
      <c r="U284" s="252"/>
      <c r="V284" s="252"/>
      <c r="W284" s="252"/>
      <c r="X284" s="252"/>
      <c r="Y284" s="252"/>
      <c r="Z284" s="252"/>
      <c r="AA284" s="252"/>
      <c r="AB284" s="252"/>
      <c r="AC284" s="252"/>
      <c r="AD284" s="252"/>
      <c r="AE284" s="252"/>
      <c r="AF284" s="252"/>
      <c r="AG284" s="252"/>
      <c r="AH284" s="252"/>
      <c r="AI284" s="252"/>
      <c r="AJ284" s="252"/>
      <c r="AK284" s="252"/>
      <c r="AL284" s="252"/>
      <c r="AM284" s="252"/>
      <c r="AN284" s="252"/>
      <c r="AO284" s="252"/>
      <c r="AP284" s="252"/>
      <c r="AQ284" s="252"/>
      <c r="AR284" s="252"/>
      <c r="AS284" s="252"/>
      <c r="AT284" s="252"/>
      <c r="AU284" s="252"/>
      <c r="AV284" s="252"/>
      <c r="AW284" s="252"/>
      <c r="AX284" s="252"/>
      <c r="AY284" s="252"/>
      <c r="AZ284" s="252"/>
      <c r="BA284" s="252"/>
      <c r="BB284" s="252"/>
      <c r="BC284" s="252"/>
      <c r="BD284" s="252"/>
      <c r="BE284" s="252"/>
      <c r="BF284" s="252"/>
      <c r="BG284" s="252"/>
      <c r="BH284" s="252"/>
      <c r="BI284" s="252"/>
      <c r="BJ284" s="288"/>
    </row>
    <row r="285" spans="1:62">
      <c r="A285" s="252"/>
      <c r="B285" s="252"/>
      <c r="C285" s="252"/>
      <c r="D285" s="326"/>
      <c r="E285" s="252"/>
      <c r="F285" s="327"/>
      <c r="G285" s="251"/>
      <c r="H285" s="251"/>
      <c r="I285" s="252"/>
      <c r="J285" s="328"/>
      <c r="K285" s="252"/>
      <c r="L285" s="252"/>
      <c r="M285" s="251"/>
      <c r="N285" s="252"/>
      <c r="O285" s="252"/>
      <c r="P285" s="252"/>
      <c r="Q285" s="252"/>
      <c r="R285" s="252"/>
      <c r="S285" s="252"/>
      <c r="T285" s="252"/>
      <c r="U285" s="252"/>
      <c r="V285" s="252"/>
      <c r="W285" s="252"/>
      <c r="X285" s="252"/>
      <c r="Y285" s="252"/>
      <c r="Z285" s="252"/>
      <c r="AA285" s="252"/>
      <c r="AB285" s="252"/>
      <c r="AC285" s="252"/>
      <c r="AD285" s="252"/>
      <c r="AE285" s="252"/>
      <c r="AF285" s="252"/>
      <c r="AG285" s="252"/>
      <c r="AH285" s="252"/>
      <c r="AI285" s="252"/>
      <c r="AJ285" s="252"/>
      <c r="AK285" s="252"/>
      <c r="AL285" s="252"/>
      <c r="AM285" s="252"/>
      <c r="AN285" s="252"/>
      <c r="AO285" s="252"/>
      <c r="AP285" s="252"/>
      <c r="AQ285" s="252"/>
      <c r="AR285" s="252"/>
      <c r="AS285" s="252"/>
      <c r="AT285" s="252"/>
      <c r="AU285" s="252"/>
      <c r="AV285" s="252"/>
      <c r="AW285" s="252"/>
      <c r="AX285" s="252"/>
      <c r="AY285" s="252"/>
      <c r="AZ285" s="252"/>
      <c r="BA285" s="252"/>
      <c r="BB285" s="252"/>
      <c r="BC285" s="252"/>
      <c r="BD285" s="252"/>
      <c r="BE285" s="252"/>
      <c r="BF285" s="252"/>
      <c r="BG285" s="252"/>
      <c r="BH285" s="252"/>
      <c r="BI285" s="252"/>
      <c r="BJ285" s="288"/>
    </row>
    <row r="286" spans="1:62">
      <c r="A286" s="427"/>
      <c r="B286" s="426"/>
      <c r="C286" s="426"/>
      <c r="D286" s="426"/>
      <c r="E286" s="426"/>
      <c r="F286" s="426"/>
      <c r="G286" s="426"/>
      <c r="H286" s="331"/>
      <c r="I286" s="252"/>
      <c r="J286" s="328"/>
      <c r="K286" s="252"/>
      <c r="L286" s="252"/>
      <c r="M286" s="251"/>
      <c r="N286" s="252"/>
      <c r="O286" s="252"/>
      <c r="P286" s="252"/>
      <c r="Q286" s="252"/>
      <c r="R286" s="252"/>
      <c r="S286" s="252"/>
      <c r="T286" s="252"/>
      <c r="U286" s="252"/>
      <c r="V286" s="252"/>
      <c r="W286" s="252"/>
      <c r="X286" s="252"/>
      <c r="Y286" s="252"/>
      <c r="Z286" s="252"/>
      <c r="AA286" s="252"/>
      <c r="AB286" s="252"/>
      <c r="AC286" s="252"/>
      <c r="AD286" s="252"/>
      <c r="AE286" s="252"/>
      <c r="AF286" s="252"/>
      <c r="AG286" s="252"/>
      <c r="AH286" s="252"/>
      <c r="AI286" s="252"/>
      <c r="AJ286" s="252"/>
      <c r="AK286" s="252"/>
      <c r="AL286" s="252"/>
      <c r="AM286" s="252"/>
      <c r="AN286" s="252"/>
      <c r="AO286" s="252"/>
      <c r="AP286" s="252"/>
      <c r="AQ286" s="252"/>
      <c r="AR286" s="252"/>
      <c r="AS286" s="252"/>
      <c r="AT286" s="252"/>
      <c r="AU286" s="252"/>
      <c r="AV286" s="252"/>
      <c r="AW286" s="252"/>
      <c r="AX286" s="252"/>
      <c r="AY286" s="252"/>
      <c r="AZ286" s="252"/>
      <c r="BA286" s="252"/>
      <c r="BB286" s="252"/>
      <c r="BC286" s="252"/>
      <c r="BD286" s="252"/>
      <c r="BE286" s="252"/>
      <c r="BF286" s="252"/>
      <c r="BG286" s="252"/>
      <c r="BH286" s="252"/>
      <c r="BI286" s="252"/>
      <c r="BJ286" s="288"/>
    </row>
    <row r="287" spans="1:62">
      <c r="A287" s="252"/>
      <c r="B287" s="252"/>
      <c r="C287" s="252"/>
      <c r="D287" s="326"/>
      <c r="E287" s="252"/>
      <c r="F287" s="327"/>
      <c r="G287" s="251"/>
      <c r="H287" s="251"/>
      <c r="I287" s="252"/>
      <c r="J287" s="328"/>
      <c r="K287" s="252"/>
      <c r="L287" s="252"/>
      <c r="M287" s="251"/>
      <c r="N287" s="252"/>
      <c r="O287" s="252"/>
      <c r="P287" s="252"/>
      <c r="Q287" s="252"/>
      <c r="R287" s="252"/>
      <c r="S287" s="252"/>
      <c r="T287" s="252"/>
      <c r="U287" s="252"/>
      <c r="V287" s="252"/>
      <c r="W287" s="252"/>
      <c r="X287" s="252"/>
      <c r="Y287" s="252"/>
      <c r="Z287" s="252"/>
      <c r="AA287" s="252"/>
      <c r="AB287" s="252"/>
      <c r="AC287" s="252"/>
      <c r="AD287" s="252"/>
      <c r="AE287" s="252"/>
      <c r="AF287" s="252"/>
      <c r="AG287" s="252"/>
      <c r="AH287" s="252"/>
      <c r="AI287" s="252"/>
      <c r="AJ287" s="252"/>
      <c r="AK287" s="252"/>
      <c r="AL287" s="252"/>
      <c r="AM287" s="252"/>
      <c r="AN287" s="252"/>
      <c r="AO287" s="252"/>
      <c r="AP287" s="252"/>
      <c r="AQ287" s="252"/>
      <c r="AR287" s="252"/>
      <c r="AS287" s="252"/>
      <c r="AT287" s="252"/>
      <c r="AU287" s="252"/>
      <c r="AV287" s="252"/>
      <c r="AW287" s="252"/>
      <c r="AX287" s="252"/>
      <c r="AY287" s="252"/>
      <c r="AZ287" s="252"/>
      <c r="BA287" s="252"/>
      <c r="BB287" s="252"/>
      <c r="BC287" s="252"/>
      <c r="BD287" s="252"/>
      <c r="BE287" s="252"/>
      <c r="BF287" s="252"/>
      <c r="BG287" s="252"/>
      <c r="BH287" s="252"/>
      <c r="BI287" s="252"/>
      <c r="BJ287" s="288"/>
    </row>
    <row r="288" spans="1:62">
      <c r="A288" s="252"/>
      <c r="B288" s="252"/>
      <c r="C288" s="252"/>
      <c r="D288" s="326"/>
      <c r="E288" s="252"/>
      <c r="F288" s="252"/>
      <c r="G288" s="252"/>
      <c r="H288" s="332"/>
      <c r="I288" s="252"/>
      <c r="J288" s="328"/>
      <c r="K288" s="252"/>
      <c r="L288" s="252"/>
      <c r="M288" s="251"/>
      <c r="N288" s="252"/>
      <c r="O288" s="252"/>
      <c r="P288" s="252"/>
      <c r="Q288" s="252"/>
      <c r="R288" s="252"/>
      <c r="S288" s="252"/>
      <c r="T288" s="252"/>
      <c r="U288" s="252"/>
      <c r="V288" s="252"/>
      <c r="W288" s="252"/>
      <c r="X288" s="252"/>
      <c r="Y288" s="252"/>
      <c r="Z288" s="252"/>
      <c r="AA288" s="252"/>
      <c r="AB288" s="252"/>
      <c r="AC288" s="252"/>
      <c r="AD288" s="252"/>
      <c r="AE288" s="252"/>
      <c r="AF288" s="252"/>
      <c r="AG288" s="252"/>
      <c r="AH288" s="252"/>
      <c r="AI288" s="252"/>
      <c r="AJ288" s="252"/>
      <c r="AK288" s="252"/>
      <c r="AL288" s="252"/>
      <c r="AM288" s="252"/>
      <c r="AN288" s="252"/>
      <c r="AO288" s="252"/>
      <c r="AP288" s="252"/>
      <c r="AQ288" s="252"/>
      <c r="AR288" s="252"/>
      <c r="AS288" s="252"/>
      <c r="AT288" s="252"/>
      <c r="AU288" s="252"/>
      <c r="AV288" s="252"/>
      <c r="AW288" s="252"/>
      <c r="AX288" s="252"/>
      <c r="AY288" s="252"/>
      <c r="AZ288" s="252"/>
      <c r="BA288" s="252"/>
      <c r="BB288" s="252"/>
      <c r="BC288" s="252"/>
      <c r="BD288" s="252"/>
      <c r="BE288" s="252"/>
      <c r="BF288" s="252"/>
      <c r="BG288" s="252"/>
      <c r="BH288" s="252"/>
      <c r="BI288" s="252"/>
      <c r="BJ288" s="252"/>
    </row>
    <row r="289" spans="1:62">
      <c r="A289" s="252"/>
      <c r="B289" s="252"/>
      <c r="C289" s="252"/>
      <c r="D289" s="326"/>
      <c r="E289" s="252"/>
      <c r="F289" s="252"/>
      <c r="G289" s="252"/>
      <c r="H289" s="332"/>
      <c r="I289" s="252"/>
      <c r="J289" s="328"/>
      <c r="K289" s="252"/>
      <c r="L289" s="252"/>
      <c r="M289" s="251"/>
      <c r="N289" s="252"/>
      <c r="O289" s="252"/>
      <c r="P289" s="252"/>
      <c r="Q289" s="252"/>
      <c r="R289" s="252"/>
      <c r="S289" s="252"/>
      <c r="T289" s="252"/>
      <c r="U289" s="252"/>
      <c r="V289" s="252"/>
      <c r="W289" s="252"/>
      <c r="X289" s="252"/>
      <c r="Y289" s="252"/>
      <c r="Z289" s="252"/>
      <c r="AA289" s="252"/>
      <c r="AB289" s="252"/>
      <c r="AC289" s="252"/>
      <c r="AD289" s="252"/>
      <c r="AE289" s="252"/>
      <c r="AF289" s="252"/>
      <c r="AG289" s="252"/>
      <c r="AH289" s="252"/>
      <c r="AI289" s="252"/>
      <c r="AJ289" s="252"/>
      <c r="AK289" s="252"/>
      <c r="AL289" s="252"/>
      <c r="AM289" s="252"/>
      <c r="AN289" s="252"/>
      <c r="AO289" s="252"/>
      <c r="AP289" s="252"/>
      <c r="AQ289" s="252"/>
      <c r="AR289" s="252"/>
      <c r="AS289" s="252"/>
      <c r="AT289" s="252"/>
      <c r="AU289" s="252"/>
      <c r="AV289" s="252"/>
      <c r="AW289" s="252"/>
      <c r="AX289" s="252"/>
      <c r="AY289" s="252"/>
      <c r="AZ289" s="252"/>
      <c r="BA289" s="252"/>
      <c r="BB289" s="252"/>
      <c r="BC289" s="252"/>
      <c r="BD289" s="252"/>
      <c r="BE289" s="252"/>
      <c r="BF289" s="252"/>
      <c r="BG289" s="252"/>
      <c r="BH289" s="252"/>
      <c r="BI289" s="252"/>
      <c r="BJ289" s="252"/>
    </row>
    <row r="290" spans="1:62">
      <c r="A290" s="252"/>
      <c r="B290" s="252"/>
      <c r="C290" s="252"/>
      <c r="D290" s="326"/>
      <c r="E290" s="252"/>
      <c r="F290" s="329"/>
      <c r="G290" s="329"/>
      <c r="H290" s="329"/>
      <c r="I290" s="329"/>
      <c r="J290" s="333"/>
      <c r="K290" s="329"/>
      <c r="L290" s="329"/>
      <c r="M290" s="330"/>
      <c r="N290" s="329"/>
      <c r="O290" s="329"/>
      <c r="P290" s="329"/>
      <c r="Q290" s="329"/>
      <c r="R290" s="329"/>
      <c r="S290" s="329"/>
      <c r="T290" s="329"/>
      <c r="U290" s="329"/>
      <c r="V290" s="329"/>
      <c r="W290" s="329"/>
      <c r="X290" s="329"/>
      <c r="Y290" s="329"/>
      <c r="Z290" s="329"/>
      <c r="AA290" s="329"/>
      <c r="AB290" s="329"/>
      <c r="AC290" s="329"/>
      <c r="AD290" s="329"/>
      <c r="AE290" s="329"/>
      <c r="AF290" s="329"/>
      <c r="AG290" s="329"/>
      <c r="AH290" s="329"/>
      <c r="AI290" s="329"/>
      <c r="AJ290" s="329"/>
      <c r="AK290" s="329"/>
      <c r="AL290" s="329"/>
      <c r="AM290" s="329"/>
      <c r="AN290" s="329"/>
      <c r="AO290" s="329"/>
      <c r="AP290" s="329"/>
      <c r="AQ290" s="329"/>
      <c r="AR290" s="329"/>
      <c r="AS290" s="329"/>
      <c r="AT290" s="329"/>
      <c r="AU290" s="329"/>
      <c r="AV290" s="329"/>
      <c r="AW290" s="329"/>
      <c r="AX290" s="329"/>
      <c r="AY290" s="329"/>
      <c r="AZ290" s="329"/>
      <c r="BA290" s="329"/>
      <c r="BB290" s="329"/>
      <c r="BC290" s="329"/>
      <c r="BD290" s="329"/>
      <c r="BE290" s="329"/>
      <c r="BF290" s="329"/>
      <c r="BG290" s="329"/>
      <c r="BH290" s="329"/>
      <c r="BI290" s="329"/>
      <c r="BJ290" s="329"/>
    </row>
    <row r="291" spans="1:62">
      <c r="A291" s="252"/>
      <c r="B291" s="252"/>
      <c r="C291" s="252"/>
      <c r="D291" s="326"/>
      <c r="E291" s="252"/>
      <c r="F291" s="334"/>
      <c r="G291" s="334"/>
      <c r="H291" s="334"/>
      <c r="I291" s="252"/>
      <c r="J291" s="328"/>
      <c r="K291" s="252"/>
      <c r="L291" s="252"/>
      <c r="M291" s="251"/>
      <c r="N291" s="252"/>
      <c r="O291" s="252"/>
      <c r="P291" s="252"/>
      <c r="Q291" s="252"/>
      <c r="R291" s="252"/>
      <c r="S291" s="252"/>
      <c r="T291" s="252"/>
      <c r="U291" s="252"/>
      <c r="V291" s="252"/>
      <c r="W291" s="252"/>
      <c r="X291" s="252"/>
      <c r="Y291" s="252"/>
      <c r="Z291" s="252"/>
      <c r="AA291" s="252"/>
      <c r="AB291" s="252"/>
      <c r="AC291" s="252"/>
      <c r="AD291" s="252"/>
      <c r="AE291" s="252"/>
      <c r="AF291" s="252"/>
      <c r="AG291" s="252"/>
      <c r="AH291" s="252"/>
      <c r="AI291" s="252"/>
      <c r="AJ291" s="252"/>
      <c r="AK291" s="252"/>
      <c r="AL291" s="252"/>
      <c r="AM291" s="252"/>
      <c r="AN291" s="252"/>
      <c r="AO291" s="252"/>
      <c r="AP291" s="252"/>
      <c r="AQ291" s="252"/>
      <c r="AR291" s="252"/>
      <c r="AS291" s="252"/>
      <c r="AT291" s="252"/>
      <c r="AU291" s="252"/>
      <c r="AV291" s="252"/>
      <c r="AW291" s="252"/>
      <c r="AX291" s="252"/>
      <c r="AY291" s="252"/>
      <c r="AZ291" s="252"/>
      <c r="BA291" s="252"/>
      <c r="BB291" s="252"/>
      <c r="BC291" s="252"/>
      <c r="BD291" s="252"/>
      <c r="BE291" s="252"/>
      <c r="BF291" s="252"/>
      <c r="BG291" s="252"/>
      <c r="BH291" s="252"/>
      <c r="BI291" s="252"/>
      <c r="BJ291" s="252"/>
    </row>
    <row r="292" spans="1:62">
      <c r="A292" s="252"/>
      <c r="B292" s="252"/>
      <c r="C292" s="252"/>
      <c r="D292" s="326"/>
      <c r="E292" s="252"/>
      <c r="F292" s="334"/>
      <c r="G292" s="334"/>
      <c r="H292" s="334"/>
      <c r="I292" s="252"/>
      <c r="J292" s="328"/>
      <c r="K292" s="252"/>
      <c r="L292" s="252"/>
      <c r="M292" s="251"/>
      <c r="N292" s="252"/>
      <c r="O292" s="252"/>
      <c r="P292" s="252"/>
      <c r="Q292" s="252"/>
      <c r="R292" s="252"/>
      <c r="S292" s="252"/>
      <c r="T292" s="252"/>
      <c r="U292" s="252"/>
      <c r="V292" s="252"/>
      <c r="W292" s="252"/>
      <c r="X292" s="252"/>
      <c r="Y292" s="252"/>
      <c r="Z292" s="252"/>
      <c r="AA292" s="252"/>
      <c r="AB292" s="252"/>
      <c r="AC292" s="252"/>
      <c r="AD292" s="252"/>
      <c r="AE292" s="252"/>
      <c r="AF292" s="252"/>
      <c r="AG292" s="252"/>
      <c r="AH292" s="252"/>
      <c r="AI292" s="252"/>
      <c r="AJ292" s="252"/>
      <c r="AK292" s="252"/>
      <c r="AL292" s="252"/>
      <c r="AM292" s="252"/>
      <c r="AN292" s="252"/>
      <c r="AO292" s="252"/>
      <c r="AP292" s="252"/>
      <c r="AQ292" s="252"/>
      <c r="AR292" s="252"/>
      <c r="AS292" s="252"/>
      <c r="AT292" s="252"/>
      <c r="AU292" s="252"/>
      <c r="AV292" s="252"/>
      <c r="AW292" s="252"/>
      <c r="AX292" s="252"/>
      <c r="AY292" s="252"/>
      <c r="AZ292" s="252"/>
      <c r="BA292" s="252"/>
      <c r="BB292" s="252"/>
      <c r="BC292" s="252"/>
      <c r="BD292" s="252"/>
      <c r="BE292" s="252"/>
      <c r="BF292" s="252"/>
      <c r="BG292" s="252"/>
      <c r="BH292" s="252"/>
      <c r="BI292" s="252"/>
      <c r="BJ292" s="252"/>
    </row>
    <row r="293" spans="1:62">
      <c r="A293" s="252"/>
      <c r="B293" s="252"/>
      <c r="C293" s="252"/>
      <c r="D293" s="326"/>
      <c r="E293" s="252"/>
      <c r="F293" s="334"/>
      <c r="G293" s="334"/>
      <c r="H293" s="334"/>
      <c r="I293" s="252"/>
      <c r="J293" s="328"/>
      <c r="K293" s="252"/>
      <c r="L293" s="252"/>
      <c r="M293" s="251"/>
      <c r="N293" s="252"/>
      <c r="O293" s="252"/>
      <c r="P293" s="252"/>
      <c r="Q293" s="252"/>
      <c r="R293" s="252"/>
      <c r="S293" s="252"/>
      <c r="T293" s="252"/>
      <c r="U293" s="252"/>
      <c r="V293" s="252"/>
      <c r="W293" s="252"/>
      <c r="X293" s="252"/>
      <c r="Y293" s="252"/>
      <c r="Z293" s="252"/>
      <c r="AA293" s="252"/>
      <c r="AB293" s="252"/>
      <c r="AC293" s="252"/>
      <c r="AD293" s="252"/>
      <c r="AE293" s="252"/>
      <c r="AF293" s="252"/>
      <c r="AG293" s="252"/>
      <c r="AH293" s="252"/>
      <c r="AI293" s="252"/>
      <c r="AJ293" s="252"/>
      <c r="AK293" s="252"/>
      <c r="AL293" s="252"/>
      <c r="AM293" s="252"/>
      <c r="AN293" s="252"/>
      <c r="AO293" s="252"/>
      <c r="AP293" s="252"/>
      <c r="AQ293" s="252"/>
      <c r="AR293" s="252"/>
      <c r="AS293" s="252"/>
      <c r="AT293" s="252"/>
      <c r="AU293" s="252"/>
      <c r="AV293" s="252"/>
      <c r="AW293" s="252"/>
      <c r="AX293" s="252"/>
      <c r="AY293" s="252"/>
      <c r="AZ293" s="252"/>
      <c r="BA293" s="252"/>
      <c r="BB293" s="252"/>
      <c r="BC293" s="252"/>
      <c r="BD293" s="252"/>
      <c r="BE293" s="252"/>
      <c r="BF293" s="252"/>
      <c r="BG293" s="252"/>
      <c r="BH293" s="252"/>
      <c r="BI293" s="252"/>
      <c r="BJ293" s="252"/>
    </row>
    <row r="294" spans="1:62">
      <c r="A294" s="252"/>
      <c r="B294" s="252"/>
      <c r="C294" s="252"/>
      <c r="D294" s="326"/>
      <c r="E294" s="252"/>
      <c r="F294" s="334"/>
      <c r="G294" s="334"/>
      <c r="H294" s="334"/>
      <c r="I294" s="252"/>
      <c r="J294" s="328"/>
      <c r="K294" s="252"/>
      <c r="L294" s="252"/>
      <c r="M294" s="251"/>
      <c r="N294" s="252"/>
      <c r="O294" s="252"/>
      <c r="P294" s="252"/>
      <c r="Q294" s="252"/>
      <c r="R294" s="252"/>
      <c r="S294" s="252"/>
      <c r="T294" s="252"/>
      <c r="U294" s="252"/>
      <c r="V294" s="252"/>
      <c r="W294" s="252"/>
      <c r="X294" s="252"/>
      <c r="Y294" s="252"/>
      <c r="Z294" s="252"/>
      <c r="AA294" s="252"/>
      <c r="AB294" s="252"/>
      <c r="AC294" s="252"/>
      <c r="AD294" s="252"/>
      <c r="AE294" s="252"/>
      <c r="AF294" s="252"/>
      <c r="AG294" s="252"/>
      <c r="AH294" s="252"/>
      <c r="AI294" s="252"/>
      <c r="AJ294" s="252"/>
      <c r="AK294" s="252"/>
      <c r="AL294" s="252"/>
      <c r="AM294" s="252"/>
      <c r="AN294" s="252"/>
      <c r="AO294" s="252"/>
      <c r="AP294" s="252"/>
      <c r="AQ294" s="252"/>
      <c r="AR294" s="252"/>
      <c r="AS294" s="252"/>
      <c r="AT294" s="252"/>
      <c r="AU294" s="252"/>
      <c r="AV294" s="252"/>
      <c r="AW294" s="252"/>
      <c r="AX294" s="252"/>
      <c r="AY294" s="252"/>
      <c r="AZ294" s="252"/>
      <c r="BA294" s="252"/>
      <c r="BB294" s="252"/>
      <c r="BC294" s="252"/>
      <c r="BD294" s="252"/>
      <c r="BE294" s="252"/>
      <c r="BF294" s="252"/>
      <c r="BG294" s="252"/>
      <c r="BH294" s="252"/>
      <c r="BI294" s="252"/>
      <c r="BJ294" s="252"/>
    </row>
    <row r="295" spans="1:62">
      <c r="A295" s="252"/>
      <c r="B295" s="252"/>
      <c r="C295" s="252"/>
      <c r="D295" s="326"/>
      <c r="E295" s="252"/>
      <c r="F295" s="334"/>
      <c r="G295" s="334"/>
      <c r="H295" s="334"/>
      <c r="I295" s="252"/>
      <c r="J295" s="328"/>
      <c r="K295" s="252"/>
      <c r="L295" s="252"/>
      <c r="M295" s="251"/>
      <c r="N295" s="335"/>
      <c r="O295" s="327"/>
      <c r="P295" s="335"/>
      <c r="Q295" s="327"/>
      <c r="R295" s="335"/>
      <c r="S295" s="252"/>
      <c r="T295" s="330"/>
      <c r="U295" s="327"/>
      <c r="V295" s="336"/>
      <c r="W295" s="327"/>
      <c r="X295" s="330"/>
      <c r="Y295" s="252"/>
      <c r="Z295" s="252"/>
      <c r="AA295" s="252"/>
      <c r="AB295" s="335"/>
      <c r="AC295" s="327"/>
      <c r="AD295" s="335"/>
      <c r="AE295" s="327"/>
      <c r="AF295" s="335"/>
      <c r="AG295" s="252"/>
      <c r="AH295" s="330"/>
      <c r="AI295" s="327"/>
      <c r="AJ295" s="336"/>
      <c r="AK295" s="327"/>
      <c r="AL295" s="252"/>
      <c r="AM295" s="252"/>
      <c r="AN295" s="252"/>
      <c r="AO295" s="335"/>
      <c r="AP295" s="327"/>
      <c r="AQ295" s="335"/>
      <c r="AR295" s="327"/>
      <c r="AS295" s="335"/>
      <c r="AT295" s="252"/>
      <c r="AU295" s="330"/>
      <c r="AV295" s="327"/>
      <c r="AW295" s="252"/>
      <c r="AX295" s="252"/>
      <c r="AY295" s="252"/>
      <c r="AZ295" s="335"/>
      <c r="BA295" s="327"/>
      <c r="BB295" s="335"/>
      <c r="BC295" s="327"/>
      <c r="BD295" s="335"/>
      <c r="BE295" s="252"/>
      <c r="BF295" s="330"/>
      <c r="BG295" s="327"/>
      <c r="BH295" s="336"/>
      <c r="BI295" s="327"/>
      <c r="BJ295" s="330"/>
    </row>
    <row r="315" spans="44:44">
      <c r="AR315" s="337"/>
    </row>
  </sheetData>
  <mergeCells count="72">
    <mergeCell ref="B4:D4"/>
    <mergeCell ref="A6:H6"/>
    <mergeCell ref="A7:J7"/>
    <mergeCell ref="B8:D8"/>
    <mergeCell ref="A12:H12"/>
    <mergeCell ref="A13:J13"/>
    <mergeCell ref="B14:D14"/>
    <mergeCell ref="L15:M15"/>
    <mergeCell ref="A18:H18"/>
    <mergeCell ref="A19:J19"/>
    <mergeCell ref="B20:D20"/>
    <mergeCell ref="A23:H23"/>
    <mergeCell ref="A24:J24"/>
    <mergeCell ref="B25:D25"/>
    <mergeCell ref="A33:H33"/>
    <mergeCell ref="A34:J34"/>
    <mergeCell ref="B35:D35"/>
    <mergeCell ref="B36:D36"/>
    <mergeCell ref="B39:D39"/>
    <mergeCell ref="B41:D41"/>
    <mergeCell ref="A50:H50"/>
    <mergeCell ref="A51:J51"/>
    <mergeCell ref="B52:D52"/>
    <mergeCell ref="B53:D53"/>
    <mergeCell ref="B57:D57"/>
    <mergeCell ref="B61:D61"/>
    <mergeCell ref="B64:D64"/>
    <mergeCell ref="B74:D74"/>
    <mergeCell ref="B79:D79"/>
    <mergeCell ref="B84:D84"/>
    <mergeCell ref="B90:D90"/>
    <mergeCell ref="B94:D94"/>
    <mergeCell ref="B98:D98"/>
    <mergeCell ref="B102:D102"/>
    <mergeCell ref="A107:H107"/>
    <mergeCell ref="A108:J108"/>
    <mergeCell ref="B109:D109"/>
    <mergeCell ref="A117:H117"/>
    <mergeCell ref="A118:J118"/>
    <mergeCell ref="B119:D119"/>
    <mergeCell ref="A139:H139"/>
    <mergeCell ref="A140:J140"/>
    <mergeCell ref="B141:D141"/>
    <mergeCell ref="B142:D142"/>
    <mergeCell ref="B152:D152"/>
    <mergeCell ref="A170:H170"/>
    <mergeCell ref="A171:J171"/>
    <mergeCell ref="B172:D172"/>
    <mergeCell ref="B173:D173"/>
    <mergeCell ref="B174:D174"/>
    <mergeCell ref="I277:J277"/>
    <mergeCell ref="B188:D188"/>
    <mergeCell ref="B196:D196"/>
    <mergeCell ref="B223:D223"/>
    <mergeCell ref="B256:D256"/>
    <mergeCell ref="A266:H266"/>
    <mergeCell ref="H1:J2"/>
    <mergeCell ref="E283:G283"/>
    <mergeCell ref="E284:G284"/>
    <mergeCell ref="A286:G286"/>
    <mergeCell ref="A1:D2"/>
    <mergeCell ref="E1:F2"/>
    <mergeCell ref="A278:H278"/>
    <mergeCell ref="I278:J278"/>
    <mergeCell ref="A279:H279"/>
    <mergeCell ref="I279:J279"/>
    <mergeCell ref="E281:G281"/>
    <mergeCell ref="A267:J267"/>
    <mergeCell ref="B268:D268"/>
    <mergeCell ref="A275:H275"/>
    <mergeCell ref="A276:J276"/>
    <mergeCell ref="A277:H277"/>
  </mergeCells>
  <printOptions horizontalCentered="1"/>
  <pageMargins left="0.31496062992126" right="0.31496062992126" top="0.39370078740157499" bottom="0.59055118110236204" header="0.31496062992126" footer="0.31496062992126"/>
  <pageSetup paperSize="9" scale="47" orientation="portrait" r:id="rId1"/>
  <drawing r:id="rId2"/>
</worksheet>
</file>

<file path=xl/worksheets/sheet2.xml><?xml version="1.0" encoding="utf-8"?>
<worksheet xmlns="http://schemas.openxmlformats.org/spreadsheetml/2006/main" xmlns:r="http://schemas.openxmlformats.org/officeDocument/2006/relationships">
  <sheetPr>
    <tabColor rgb="FFFF0000"/>
  </sheetPr>
  <dimension ref="A1:BK315"/>
  <sheetViews>
    <sheetView tabSelected="1" workbookViewId="0">
      <pane xSplit="1" ySplit="3" topLeftCell="B4" activePane="bottomRight" state="frozen"/>
      <selection pane="topRight"/>
      <selection pane="bottomLeft"/>
      <selection pane="bottomRight" activeCell="E93" sqref="E93"/>
    </sheetView>
  </sheetViews>
  <sheetFormatPr defaultColWidth="9.140625" defaultRowHeight="12.75"/>
  <cols>
    <col min="1" max="1" width="14.5703125" style="108" customWidth="1"/>
    <col min="2" max="3" width="13.7109375" style="108" customWidth="1"/>
    <col min="4" max="4" width="84.7109375" style="107" customWidth="1"/>
    <col min="5" max="5" width="10.7109375" style="108" customWidth="1"/>
    <col min="6" max="6" width="20.28515625" style="108" customWidth="1"/>
    <col min="7" max="7" width="17.28515625" style="108" customWidth="1"/>
    <col min="8" max="9" width="15.7109375" style="108" customWidth="1"/>
    <col min="10" max="10" width="9.140625" style="109"/>
    <col min="11" max="11" width="9.140625" style="108"/>
    <col min="12" max="12" width="13.85546875" style="108" customWidth="1"/>
    <col min="13" max="13" width="15.42578125" style="108" customWidth="1"/>
    <col min="14" max="16384" width="9.140625" style="108"/>
  </cols>
  <sheetData>
    <row r="1" spans="1:63" ht="93.75" customHeight="1">
      <c r="A1" s="474" t="s">
        <v>3797</v>
      </c>
      <c r="B1" s="475"/>
      <c r="C1" s="475"/>
      <c r="D1" s="476"/>
      <c r="E1" s="434" t="s">
        <v>3309</v>
      </c>
      <c r="F1" s="435"/>
      <c r="G1" s="110" t="s">
        <v>0</v>
      </c>
      <c r="H1" s="420" t="s">
        <v>681</v>
      </c>
      <c r="I1" s="421"/>
      <c r="J1" s="422"/>
      <c r="K1" s="250"/>
      <c r="L1" s="252"/>
      <c r="M1" s="250"/>
      <c r="N1" s="252"/>
      <c r="O1" s="250"/>
      <c r="P1" s="252"/>
      <c r="Q1" s="250"/>
      <c r="R1" s="252"/>
      <c r="S1" s="250"/>
      <c r="T1" s="252"/>
      <c r="U1" s="250"/>
      <c r="V1" s="252"/>
      <c r="W1" s="250"/>
      <c r="X1" s="252"/>
      <c r="Y1" s="250"/>
      <c r="Z1" s="252"/>
      <c r="AA1" s="250"/>
      <c r="AB1" s="252"/>
      <c r="AC1" s="250"/>
      <c r="AD1" s="252"/>
      <c r="AE1" s="250"/>
      <c r="AF1" s="252"/>
      <c r="AG1" s="250"/>
      <c r="AH1" s="252"/>
      <c r="AI1" s="250"/>
      <c r="AJ1" s="252"/>
      <c r="AK1" s="250"/>
      <c r="AL1" s="252"/>
      <c r="AM1" s="252"/>
      <c r="AN1" s="250"/>
      <c r="AO1" s="252"/>
      <c r="AP1" s="250"/>
      <c r="AQ1" s="252"/>
      <c r="AR1" s="250"/>
      <c r="AS1" s="252"/>
      <c r="AT1" s="250"/>
      <c r="AU1" s="252"/>
      <c r="AV1" s="250"/>
      <c r="AW1" s="252"/>
      <c r="AX1" s="252"/>
      <c r="AY1" s="250"/>
      <c r="AZ1" s="252"/>
      <c r="BA1" s="250"/>
      <c r="BB1" s="252"/>
      <c r="BC1" s="250"/>
      <c r="BD1" s="252"/>
      <c r="BE1" s="250"/>
      <c r="BF1" s="252"/>
      <c r="BG1" s="250"/>
      <c r="BH1" s="252"/>
      <c r="BI1" s="250"/>
      <c r="BJ1" s="252"/>
      <c r="BK1" s="250"/>
    </row>
    <row r="2" spans="1:63" ht="58.5" customHeight="1">
      <c r="A2" s="477"/>
      <c r="B2" s="478"/>
      <c r="C2" s="478"/>
      <c r="D2" s="479"/>
      <c r="E2" s="436"/>
      <c r="F2" s="437"/>
      <c r="G2" s="111">
        <v>0.2863</v>
      </c>
      <c r="H2" s="423"/>
      <c r="I2" s="424"/>
      <c r="J2" s="425"/>
      <c r="K2" s="250"/>
      <c r="L2" s="252"/>
      <c r="M2" s="250"/>
      <c r="N2" s="252"/>
      <c r="O2" s="250"/>
      <c r="P2" s="252"/>
      <c r="Q2" s="250"/>
      <c r="R2" s="252"/>
      <c r="S2" s="250"/>
      <c r="T2" s="252"/>
      <c r="U2" s="250"/>
      <c r="V2" s="252"/>
      <c r="W2" s="250"/>
      <c r="X2" s="252"/>
      <c r="Y2" s="250"/>
      <c r="Z2" s="252"/>
      <c r="AA2" s="250"/>
      <c r="AB2" s="252"/>
      <c r="AC2" s="250"/>
      <c r="AD2" s="252"/>
      <c r="AE2" s="250"/>
      <c r="AF2" s="252"/>
      <c r="AG2" s="250"/>
      <c r="AH2" s="252"/>
      <c r="AI2" s="250"/>
      <c r="AJ2" s="252"/>
      <c r="AK2" s="250"/>
      <c r="AL2" s="252"/>
      <c r="AM2" s="252"/>
      <c r="AN2" s="250"/>
      <c r="AO2" s="252"/>
      <c r="AP2" s="250"/>
      <c r="AQ2" s="252"/>
      <c r="AR2" s="250"/>
      <c r="AS2" s="252"/>
      <c r="AT2" s="250"/>
      <c r="AU2" s="252"/>
      <c r="AV2" s="250"/>
      <c r="AW2" s="252"/>
      <c r="AX2" s="252"/>
      <c r="AY2" s="250"/>
      <c r="AZ2" s="252"/>
      <c r="BA2" s="250"/>
      <c r="BB2" s="252"/>
      <c r="BC2" s="250"/>
      <c r="BD2" s="252"/>
      <c r="BE2" s="250"/>
      <c r="BF2" s="252"/>
      <c r="BG2" s="250"/>
      <c r="BH2" s="252"/>
      <c r="BI2" s="250"/>
      <c r="BJ2" s="252"/>
      <c r="BK2" s="250"/>
    </row>
    <row r="3" spans="1:63" ht="35.1" customHeight="1">
      <c r="A3" s="253" t="s">
        <v>2</v>
      </c>
      <c r="B3" s="254" t="s">
        <v>3</v>
      </c>
      <c r="C3" s="254" t="s">
        <v>4</v>
      </c>
      <c r="D3" s="255" t="s">
        <v>5</v>
      </c>
      <c r="E3" s="256" t="s">
        <v>6</v>
      </c>
      <c r="F3" s="256" t="s">
        <v>7</v>
      </c>
      <c r="G3" s="257" t="s">
        <v>8</v>
      </c>
      <c r="H3" s="257" t="s">
        <v>9</v>
      </c>
      <c r="I3" s="258" t="s">
        <v>10</v>
      </c>
      <c r="J3" s="259" t="s">
        <v>11</v>
      </c>
      <c r="K3" s="252"/>
      <c r="L3" s="252"/>
      <c r="M3" s="252"/>
      <c r="N3" s="252"/>
      <c r="O3" s="252"/>
      <c r="P3" s="252"/>
      <c r="Q3" s="252"/>
      <c r="R3" s="252"/>
      <c r="S3" s="252"/>
      <c r="T3" s="252"/>
      <c r="U3" s="252"/>
      <c r="V3" s="252"/>
      <c r="W3" s="252"/>
      <c r="X3" s="252"/>
      <c r="Y3" s="252"/>
      <c r="Z3" s="252"/>
      <c r="AA3" s="252"/>
      <c r="AB3" s="252"/>
      <c r="AC3" s="252"/>
      <c r="AD3" s="252"/>
      <c r="AE3" s="252"/>
      <c r="AF3" s="252"/>
      <c r="AG3" s="252"/>
      <c r="AH3" s="252"/>
      <c r="AI3" s="252"/>
      <c r="AJ3" s="252"/>
      <c r="AK3" s="252"/>
      <c r="AL3" s="252"/>
      <c r="AM3" s="252"/>
      <c r="AN3" s="252"/>
      <c r="AO3" s="252"/>
      <c r="AP3" s="252"/>
      <c r="AQ3" s="252"/>
      <c r="AR3" s="252"/>
      <c r="AS3" s="252"/>
      <c r="AT3" s="252"/>
      <c r="AU3" s="252"/>
      <c r="AV3" s="252"/>
      <c r="AW3" s="252"/>
      <c r="AX3" s="252"/>
      <c r="AY3" s="252"/>
      <c r="AZ3" s="252"/>
      <c r="BA3" s="252"/>
      <c r="BB3" s="252"/>
      <c r="BC3" s="252"/>
      <c r="BD3" s="252"/>
      <c r="BE3" s="252"/>
      <c r="BF3" s="252"/>
      <c r="BG3" s="252"/>
      <c r="BH3" s="252"/>
      <c r="BI3" s="252"/>
      <c r="BJ3" s="252"/>
      <c r="BK3" s="252"/>
    </row>
    <row r="4" spans="1:63" ht="24.95" customHeight="1">
      <c r="A4" s="260">
        <v>1</v>
      </c>
      <c r="B4" s="471" t="s">
        <v>12</v>
      </c>
      <c r="C4" s="472"/>
      <c r="D4" s="473"/>
      <c r="E4" s="261"/>
      <c r="F4" s="262"/>
      <c r="G4" s="263"/>
      <c r="H4" s="263"/>
      <c r="I4" s="264"/>
      <c r="J4" s="265"/>
      <c r="K4" s="252"/>
      <c r="L4" s="340"/>
      <c r="M4" s="340"/>
      <c r="N4" s="252"/>
      <c r="O4" s="252"/>
      <c r="P4" s="252"/>
      <c r="Q4" s="252"/>
      <c r="R4" s="252"/>
      <c r="S4" s="252"/>
      <c r="T4" s="252"/>
      <c r="U4" s="252"/>
      <c r="V4" s="252"/>
      <c r="W4" s="252"/>
      <c r="X4" s="252"/>
      <c r="Y4" s="252"/>
      <c r="Z4" s="252"/>
      <c r="AA4" s="252"/>
      <c r="AB4" s="252"/>
      <c r="AC4" s="252"/>
      <c r="AD4" s="252"/>
      <c r="AE4" s="252"/>
      <c r="AF4" s="252"/>
      <c r="AG4" s="252"/>
      <c r="AH4" s="252"/>
      <c r="AI4" s="252"/>
      <c r="AJ4" s="252"/>
      <c r="AK4" s="252"/>
      <c r="AL4" s="252"/>
      <c r="AM4" s="252"/>
      <c r="AN4" s="252"/>
      <c r="AO4" s="252"/>
      <c r="AP4" s="252"/>
      <c r="AQ4" s="252"/>
      <c r="AR4" s="252"/>
      <c r="AS4" s="252"/>
      <c r="AT4" s="252"/>
      <c r="AU4" s="252"/>
      <c r="AV4" s="252"/>
      <c r="AW4" s="252"/>
      <c r="AX4" s="252"/>
      <c r="AY4" s="252"/>
      <c r="AZ4" s="252"/>
      <c r="BA4" s="252"/>
      <c r="BB4" s="252"/>
      <c r="BC4" s="252"/>
      <c r="BD4" s="252"/>
      <c r="BE4" s="252"/>
      <c r="BF4" s="252"/>
      <c r="BG4" s="252"/>
      <c r="BH4" s="252"/>
      <c r="BI4" s="252"/>
      <c r="BJ4" s="252"/>
      <c r="BK4" s="252"/>
    </row>
    <row r="5" spans="1:63" ht="35.1" customHeight="1">
      <c r="A5" s="266" t="s">
        <v>13</v>
      </c>
      <c r="B5" s="267" t="s">
        <v>14</v>
      </c>
      <c r="C5" s="267" t="s">
        <v>15</v>
      </c>
      <c r="D5" s="268" t="s">
        <v>16</v>
      </c>
      <c r="E5" s="269" t="s">
        <v>17</v>
      </c>
      <c r="F5" s="270">
        <v>1</v>
      </c>
      <c r="G5" s="271">
        <v>1803.73</v>
      </c>
      <c r="H5" s="271">
        <f>ROUND(G5*(1+$G$2),2)</f>
        <v>2320.14</v>
      </c>
      <c r="I5" s="272">
        <f>ROUND(H5*F5,2)</f>
        <v>2320.14</v>
      </c>
      <c r="J5" s="273">
        <f>ROUND(I5/$I$279,4)</f>
        <v>1E-3</v>
      </c>
      <c r="K5" s="252"/>
      <c r="L5" s="341"/>
      <c r="M5" s="342"/>
      <c r="N5" s="252"/>
      <c r="O5" s="252"/>
      <c r="P5" s="252"/>
      <c r="Q5" s="252"/>
      <c r="R5" s="252"/>
      <c r="S5" s="252"/>
      <c r="T5" s="252"/>
      <c r="U5" s="252"/>
      <c r="V5" s="252"/>
      <c r="W5" s="252"/>
      <c r="X5" s="252"/>
      <c r="Y5" s="252"/>
      <c r="Z5" s="252"/>
      <c r="AA5" s="252"/>
      <c r="AB5" s="252"/>
      <c r="AC5" s="252"/>
      <c r="AD5" s="252"/>
      <c r="AE5" s="252"/>
      <c r="AF5" s="252"/>
      <c r="AG5" s="252"/>
      <c r="AH5" s="252"/>
      <c r="AI5" s="252"/>
      <c r="AJ5" s="252"/>
      <c r="AK5" s="252"/>
      <c r="AL5" s="252"/>
      <c r="AM5" s="252"/>
      <c r="AN5" s="252"/>
      <c r="AO5" s="252"/>
      <c r="AP5" s="252"/>
      <c r="AQ5" s="252"/>
      <c r="AR5" s="252"/>
      <c r="AS5" s="252"/>
      <c r="AT5" s="252"/>
      <c r="AU5" s="252"/>
      <c r="AV5" s="252"/>
      <c r="AW5" s="252"/>
      <c r="AX5" s="252"/>
      <c r="AY5" s="252"/>
      <c r="AZ5" s="252"/>
      <c r="BA5" s="252"/>
      <c r="BB5" s="252"/>
      <c r="BC5" s="252"/>
      <c r="BD5" s="252"/>
      <c r="BE5" s="252"/>
      <c r="BF5" s="252"/>
      <c r="BG5" s="252"/>
      <c r="BH5" s="252"/>
      <c r="BI5" s="252"/>
      <c r="BJ5" s="252"/>
      <c r="BK5" s="252"/>
    </row>
    <row r="6" spans="1:63" ht="24.95" customHeight="1">
      <c r="A6" s="453" t="s">
        <v>18</v>
      </c>
      <c r="B6" s="454"/>
      <c r="C6" s="454"/>
      <c r="D6" s="454"/>
      <c r="E6" s="454"/>
      <c r="F6" s="454"/>
      <c r="G6" s="454"/>
      <c r="H6" s="455"/>
      <c r="I6" s="274">
        <f>SUM(I5)</f>
        <v>2320.14</v>
      </c>
      <c r="J6" s="275">
        <f>ROUND(I6/$I$279,4)</f>
        <v>1E-3</v>
      </c>
      <c r="K6" s="252"/>
      <c r="L6" s="340"/>
      <c r="M6" s="342"/>
      <c r="N6" s="252"/>
      <c r="O6" s="252"/>
      <c r="P6" s="252"/>
      <c r="Q6" s="252"/>
      <c r="R6" s="252"/>
      <c r="S6" s="252"/>
      <c r="T6" s="252"/>
      <c r="U6" s="252"/>
      <c r="V6" s="252"/>
      <c r="W6" s="252"/>
      <c r="X6" s="252"/>
      <c r="Y6" s="252"/>
      <c r="Z6" s="252"/>
      <c r="AA6" s="252"/>
      <c r="AB6" s="252"/>
      <c r="AC6" s="252"/>
      <c r="AD6" s="252"/>
      <c r="AE6" s="252"/>
      <c r="AF6" s="252"/>
      <c r="AG6" s="252"/>
      <c r="AH6" s="252"/>
      <c r="AI6" s="252"/>
      <c r="AJ6" s="252"/>
      <c r="AK6" s="252"/>
      <c r="AL6" s="252"/>
      <c r="AM6" s="252"/>
      <c r="AN6" s="252"/>
      <c r="AO6" s="252"/>
      <c r="AP6" s="252"/>
      <c r="AQ6" s="252"/>
      <c r="AR6" s="252"/>
      <c r="AS6" s="252"/>
      <c r="AT6" s="252"/>
      <c r="AU6" s="252"/>
      <c r="AV6" s="252"/>
      <c r="AW6" s="252"/>
      <c r="AX6" s="252"/>
      <c r="AY6" s="252"/>
      <c r="AZ6" s="252"/>
      <c r="BA6" s="252"/>
      <c r="BB6" s="252"/>
      <c r="BC6" s="252"/>
      <c r="BD6" s="252"/>
      <c r="BE6" s="252"/>
      <c r="BF6" s="252"/>
      <c r="BG6" s="252"/>
      <c r="BH6" s="252"/>
      <c r="BI6" s="252"/>
      <c r="BJ6" s="252"/>
      <c r="BK6" s="252"/>
    </row>
    <row r="7" spans="1:63" ht="24.95" customHeight="1">
      <c r="A7" s="447"/>
      <c r="B7" s="448"/>
      <c r="C7" s="448"/>
      <c r="D7" s="448"/>
      <c r="E7" s="448"/>
      <c r="F7" s="448"/>
      <c r="G7" s="448"/>
      <c r="H7" s="448"/>
      <c r="I7" s="448"/>
      <c r="J7" s="449"/>
      <c r="K7" s="252"/>
      <c r="L7" s="340"/>
      <c r="M7" s="342"/>
      <c r="N7" s="252"/>
      <c r="O7" s="252"/>
      <c r="P7" s="252"/>
      <c r="Q7" s="252"/>
      <c r="R7" s="252"/>
      <c r="S7" s="252"/>
      <c r="T7" s="252"/>
      <c r="U7" s="252"/>
      <c r="V7" s="252"/>
      <c r="W7" s="252"/>
      <c r="X7" s="252"/>
      <c r="Y7" s="252"/>
      <c r="Z7" s="252"/>
      <c r="AA7" s="252"/>
      <c r="AB7" s="252"/>
      <c r="AC7" s="252"/>
      <c r="AD7" s="252"/>
      <c r="AE7" s="252"/>
      <c r="AF7" s="252"/>
      <c r="AG7" s="252"/>
      <c r="AH7" s="252"/>
      <c r="AI7" s="252"/>
      <c r="AJ7" s="252"/>
      <c r="AK7" s="252"/>
      <c r="AL7" s="252"/>
      <c r="AM7" s="252"/>
      <c r="AN7" s="252"/>
      <c r="AO7" s="252"/>
      <c r="AP7" s="252"/>
      <c r="AQ7" s="252"/>
      <c r="AR7" s="252"/>
      <c r="AS7" s="252"/>
      <c r="AT7" s="252"/>
      <c r="AU7" s="252"/>
      <c r="AV7" s="252"/>
      <c r="AW7" s="252"/>
      <c r="AX7" s="252"/>
      <c r="AY7" s="252"/>
      <c r="AZ7" s="252"/>
      <c r="BA7" s="252"/>
      <c r="BB7" s="252"/>
      <c r="BC7" s="252"/>
      <c r="BD7" s="252"/>
      <c r="BE7" s="252"/>
      <c r="BF7" s="252"/>
      <c r="BG7" s="252"/>
      <c r="BH7" s="252"/>
      <c r="BI7" s="252"/>
      <c r="BJ7" s="252"/>
      <c r="BK7" s="252"/>
    </row>
    <row r="8" spans="1:63" ht="24.95" customHeight="1">
      <c r="A8" s="276">
        <v>2</v>
      </c>
      <c r="B8" s="450" t="s">
        <v>19</v>
      </c>
      <c r="C8" s="451"/>
      <c r="D8" s="452"/>
      <c r="E8" s="277"/>
      <c r="F8" s="278"/>
      <c r="G8" s="279"/>
      <c r="H8" s="279"/>
      <c r="I8" s="280"/>
      <c r="J8" s="281"/>
      <c r="K8" s="252"/>
      <c r="L8" s="340"/>
      <c r="M8" s="342"/>
      <c r="N8" s="252"/>
      <c r="O8" s="252"/>
      <c r="P8" s="252"/>
      <c r="Q8" s="252"/>
      <c r="R8" s="252"/>
      <c r="S8" s="252"/>
      <c r="T8" s="252"/>
      <c r="U8" s="252"/>
      <c r="V8" s="252"/>
      <c r="W8" s="252"/>
      <c r="X8" s="252"/>
      <c r="Y8" s="252"/>
      <c r="Z8" s="252"/>
      <c r="AA8" s="252"/>
      <c r="AB8" s="252"/>
      <c r="AC8" s="252"/>
      <c r="AD8" s="252"/>
      <c r="AE8" s="252"/>
      <c r="AF8" s="252"/>
      <c r="AG8" s="252"/>
      <c r="AH8" s="252"/>
      <c r="AI8" s="252"/>
      <c r="AJ8" s="252"/>
      <c r="AK8" s="252"/>
      <c r="AL8" s="252"/>
      <c r="AM8" s="252"/>
      <c r="AN8" s="252"/>
      <c r="AO8" s="252"/>
      <c r="AP8" s="252"/>
      <c r="AQ8" s="252"/>
      <c r="AR8" s="252"/>
      <c r="AS8" s="252"/>
      <c r="AT8" s="252"/>
      <c r="AU8" s="252"/>
      <c r="AV8" s="252"/>
      <c r="AW8" s="252"/>
      <c r="AX8" s="252"/>
      <c r="AY8" s="252"/>
      <c r="AZ8" s="252"/>
      <c r="BA8" s="252"/>
      <c r="BB8" s="252"/>
      <c r="BC8" s="252"/>
      <c r="BD8" s="252"/>
      <c r="BE8" s="252"/>
      <c r="BF8" s="252"/>
      <c r="BG8" s="252"/>
      <c r="BH8" s="252"/>
      <c r="BI8" s="252"/>
      <c r="BJ8" s="252"/>
      <c r="BK8" s="252"/>
    </row>
    <row r="9" spans="1:63" ht="24.95" customHeight="1">
      <c r="A9" s="310" t="s">
        <v>20</v>
      </c>
      <c r="B9" s="267">
        <v>93563</v>
      </c>
      <c r="C9" s="267" t="s">
        <v>21</v>
      </c>
      <c r="D9" s="282" t="s">
        <v>22</v>
      </c>
      <c r="E9" s="269" t="s">
        <v>23</v>
      </c>
      <c r="F9" s="270">
        <v>10</v>
      </c>
      <c r="G9" s="271">
        <v>5302.28</v>
      </c>
      <c r="H9" s="271">
        <f>ROUND(G9*(1+$G$2),2)</f>
        <v>6820.32</v>
      </c>
      <c r="I9" s="272">
        <f>ROUND(H9*F9,2)</f>
        <v>68203.199999999997</v>
      </c>
      <c r="J9" s="273">
        <f>ROUND(I9/$I$279,4)</f>
        <v>2.9000000000000001E-2</v>
      </c>
      <c r="K9" s="252"/>
      <c r="L9" s="341"/>
      <c r="M9" s="342"/>
      <c r="N9" s="252"/>
      <c r="O9" s="252"/>
      <c r="P9" s="252"/>
      <c r="Q9" s="252"/>
      <c r="R9" s="252"/>
      <c r="S9" s="252"/>
      <c r="T9" s="252"/>
      <c r="U9" s="252"/>
      <c r="V9" s="252"/>
      <c r="W9" s="252"/>
      <c r="X9" s="252"/>
      <c r="Y9" s="252"/>
      <c r="Z9" s="252"/>
      <c r="AA9" s="252"/>
      <c r="AB9" s="252"/>
      <c r="AC9" s="252"/>
      <c r="AD9" s="252"/>
      <c r="AE9" s="252"/>
      <c r="AF9" s="252"/>
      <c r="AG9" s="252"/>
      <c r="AH9" s="252"/>
      <c r="AI9" s="252"/>
      <c r="AJ9" s="252"/>
      <c r="AK9" s="252"/>
      <c r="AL9" s="252"/>
      <c r="AM9" s="252"/>
      <c r="AN9" s="252"/>
      <c r="AO9" s="252"/>
      <c r="AP9" s="252"/>
      <c r="AQ9" s="252"/>
      <c r="AR9" s="252"/>
      <c r="AS9" s="252"/>
      <c r="AT9" s="252"/>
      <c r="AU9" s="252"/>
      <c r="AV9" s="252"/>
      <c r="AW9" s="252"/>
      <c r="AX9" s="252"/>
      <c r="AY9" s="252"/>
      <c r="AZ9" s="252"/>
      <c r="BA9" s="252"/>
      <c r="BB9" s="252"/>
      <c r="BC9" s="252"/>
      <c r="BD9" s="252"/>
      <c r="BE9" s="252"/>
      <c r="BF9" s="252"/>
      <c r="BG9" s="252"/>
      <c r="BH9" s="252"/>
      <c r="BI9" s="252"/>
      <c r="BJ9" s="252"/>
      <c r="BK9" s="252"/>
    </row>
    <row r="10" spans="1:63" ht="24.95" customHeight="1">
      <c r="A10" s="310" t="s">
        <v>24</v>
      </c>
      <c r="B10" s="267">
        <v>93565</v>
      </c>
      <c r="C10" s="267" t="s">
        <v>21</v>
      </c>
      <c r="D10" s="282" t="s">
        <v>25</v>
      </c>
      <c r="E10" s="283" t="s">
        <v>23</v>
      </c>
      <c r="F10" s="270">
        <v>2.5</v>
      </c>
      <c r="G10" s="271">
        <v>23029.46</v>
      </c>
      <c r="H10" s="271">
        <f>ROUND(G10*(1+$G$2),2)</f>
        <v>29622.79</v>
      </c>
      <c r="I10" s="272">
        <f>ROUND(H10*F10,2)</f>
        <v>74056.98</v>
      </c>
      <c r="J10" s="273">
        <f>ROUND(I10/$I$279,4)</f>
        <v>3.1399999999999997E-2</v>
      </c>
      <c r="K10" s="252"/>
      <c r="L10" s="341"/>
      <c r="M10" s="342"/>
      <c r="N10" s="252"/>
      <c r="O10" s="252"/>
      <c r="P10" s="252"/>
      <c r="Q10" s="252"/>
      <c r="R10" s="252"/>
      <c r="S10" s="252"/>
      <c r="T10" s="252"/>
      <c r="U10" s="252"/>
      <c r="V10" s="252"/>
      <c r="W10" s="252"/>
      <c r="X10" s="252"/>
      <c r="Y10" s="252"/>
      <c r="Z10" s="252"/>
      <c r="AA10" s="252"/>
      <c r="AB10" s="252"/>
      <c r="AC10" s="252"/>
      <c r="AD10" s="252"/>
      <c r="AE10" s="252"/>
      <c r="AF10" s="252"/>
      <c r="AG10" s="252"/>
      <c r="AH10" s="252"/>
      <c r="AI10" s="252"/>
      <c r="AJ10" s="252"/>
      <c r="AK10" s="252"/>
      <c r="AL10" s="252"/>
      <c r="AM10" s="252"/>
      <c r="AN10" s="252"/>
      <c r="AO10" s="252"/>
      <c r="AP10" s="252"/>
      <c r="AQ10" s="252"/>
      <c r="AR10" s="252"/>
      <c r="AS10" s="252"/>
      <c r="AT10" s="252"/>
      <c r="AU10" s="252"/>
      <c r="AV10" s="252"/>
      <c r="AW10" s="252"/>
      <c r="AX10" s="252"/>
      <c r="AY10" s="252"/>
      <c r="AZ10" s="252"/>
      <c r="BA10" s="252"/>
      <c r="BB10" s="252"/>
      <c r="BC10" s="252"/>
      <c r="BD10" s="252"/>
      <c r="BE10" s="252"/>
      <c r="BF10" s="252"/>
      <c r="BG10" s="252"/>
      <c r="BH10" s="252"/>
      <c r="BI10" s="252"/>
      <c r="BJ10" s="252"/>
      <c r="BK10" s="252"/>
    </row>
    <row r="11" spans="1:63" ht="24.95" customHeight="1">
      <c r="A11" s="310" t="s">
        <v>26</v>
      </c>
      <c r="B11" s="267">
        <v>93572</v>
      </c>
      <c r="C11" s="267" t="s">
        <v>21</v>
      </c>
      <c r="D11" s="282" t="s">
        <v>27</v>
      </c>
      <c r="E11" s="269" t="s">
        <v>23</v>
      </c>
      <c r="F11" s="270">
        <v>10</v>
      </c>
      <c r="G11" s="271">
        <v>10751.2</v>
      </c>
      <c r="H11" s="271">
        <f>ROUND(G11*(1+$G$2),2)</f>
        <v>13829.27</v>
      </c>
      <c r="I11" s="272">
        <f>ROUND(H11*F11,2)</f>
        <v>138292.70000000001</v>
      </c>
      <c r="J11" s="273">
        <f>ROUND(I11/$I$279,4)</f>
        <v>5.8700000000000002E-2</v>
      </c>
      <c r="K11" s="252"/>
      <c r="L11" s="341"/>
      <c r="M11" s="342"/>
      <c r="N11" s="252"/>
      <c r="O11" s="252"/>
      <c r="P11" s="252"/>
      <c r="Q11" s="252"/>
      <c r="R11" s="252"/>
      <c r="S11" s="252"/>
      <c r="T11" s="252"/>
      <c r="U11" s="252"/>
      <c r="V11" s="252"/>
      <c r="W11" s="252"/>
      <c r="X11" s="252"/>
      <c r="Y11" s="252"/>
      <c r="Z11" s="252"/>
      <c r="AA11" s="252"/>
      <c r="AB11" s="252"/>
      <c r="AC11" s="252"/>
      <c r="AD11" s="252"/>
      <c r="AE11" s="252"/>
      <c r="AF11" s="252"/>
      <c r="AG11" s="252"/>
      <c r="AH11" s="252"/>
      <c r="AI11" s="252"/>
      <c r="AJ11" s="252"/>
      <c r="AK11" s="252"/>
      <c r="AL11" s="252"/>
      <c r="AM11" s="252"/>
      <c r="AN11" s="252"/>
      <c r="AO11" s="252"/>
      <c r="AP11" s="252"/>
      <c r="AQ11" s="252"/>
      <c r="AR11" s="252"/>
      <c r="AS11" s="252"/>
      <c r="AT11" s="252"/>
      <c r="AU11" s="252"/>
      <c r="AV11" s="252"/>
      <c r="AW11" s="252"/>
      <c r="AX11" s="252"/>
      <c r="AY11" s="252"/>
      <c r="AZ11" s="252"/>
      <c r="BA11" s="252"/>
      <c r="BB11" s="252"/>
      <c r="BC11" s="252"/>
      <c r="BD11" s="252"/>
      <c r="BE11" s="252"/>
      <c r="BF11" s="252"/>
      <c r="BG11" s="252"/>
      <c r="BH11" s="252"/>
      <c r="BI11" s="252"/>
      <c r="BJ11" s="252"/>
      <c r="BK11" s="252"/>
    </row>
    <row r="12" spans="1:63" ht="24.95" customHeight="1">
      <c r="A12" s="453" t="s">
        <v>28</v>
      </c>
      <c r="B12" s="454"/>
      <c r="C12" s="454"/>
      <c r="D12" s="454"/>
      <c r="E12" s="454"/>
      <c r="F12" s="454"/>
      <c r="G12" s="454"/>
      <c r="H12" s="455"/>
      <c r="I12" s="286">
        <f>SUM(I9:I11)</f>
        <v>280552.88</v>
      </c>
      <c r="J12" s="275">
        <f>ROUND(I12/$I$279,4)</f>
        <v>0.1191</v>
      </c>
      <c r="K12" s="252"/>
      <c r="L12" s="340"/>
      <c r="M12" s="342"/>
      <c r="N12" s="252"/>
      <c r="O12" s="252"/>
      <c r="P12" s="252"/>
      <c r="Q12" s="252"/>
      <c r="R12" s="252"/>
      <c r="S12" s="252"/>
      <c r="T12" s="252"/>
      <c r="U12" s="252"/>
      <c r="V12" s="252"/>
      <c r="W12" s="252"/>
      <c r="X12" s="252"/>
      <c r="Y12" s="252"/>
      <c r="Z12" s="252"/>
      <c r="AA12" s="252"/>
      <c r="AB12" s="252"/>
      <c r="AC12" s="252"/>
      <c r="AD12" s="252"/>
      <c r="AE12" s="252"/>
      <c r="AF12" s="252"/>
      <c r="AG12" s="252"/>
      <c r="AH12" s="252"/>
      <c r="AI12" s="252"/>
      <c r="AJ12" s="252"/>
      <c r="AK12" s="252"/>
      <c r="AL12" s="252"/>
      <c r="AM12" s="252"/>
      <c r="AN12" s="252"/>
      <c r="AO12" s="252"/>
      <c r="AP12" s="252"/>
      <c r="AQ12" s="252"/>
      <c r="AR12" s="252"/>
      <c r="AS12" s="252"/>
      <c r="AT12" s="252"/>
      <c r="AU12" s="252"/>
      <c r="AV12" s="252"/>
      <c r="AW12" s="252"/>
      <c r="AX12" s="252"/>
      <c r="AY12" s="252"/>
      <c r="AZ12" s="252"/>
      <c r="BA12" s="252"/>
      <c r="BB12" s="252"/>
      <c r="BC12" s="252"/>
      <c r="BD12" s="252"/>
      <c r="BE12" s="252"/>
      <c r="BF12" s="252"/>
      <c r="BG12" s="252"/>
      <c r="BH12" s="252"/>
      <c r="BI12" s="252"/>
      <c r="BJ12" s="252"/>
      <c r="BK12" s="252"/>
    </row>
    <row r="13" spans="1:63" ht="24.95" customHeight="1">
      <c r="A13" s="467"/>
      <c r="B13" s="468"/>
      <c r="C13" s="468"/>
      <c r="D13" s="468"/>
      <c r="E13" s="468"/>
      <c r="F13" s="468"/>
      <c r="G13" s="468"/>
      <c r="H13" s="468"/>
      <c r="I13" s="468"/>
      <c r="J13" s="469"/>
      <c r="K13" s="252"/>
      <c r="L13" s="340"/>
      <c r="M13" s="342"/>
      <c r="N13" s="252"/>
      <c r="O13" s="252"/>
      <c r="P13" s="252"/>
      <c r="Q13" s="252"/>
      <c r="R13" s="252"/>
      <c r="S13" s="252"/>
      <c r="T13" s="252"/>
      <c r="U13" s="252"/>
      <c r="V13" s="252"/>
      <c r="W13" s="252"/>
      <c r="X13" s="252"/>
      <c r="Y13" s="252"/>
      <c r="Z13" s="252"/>
      <c r="AA13" s="252"/>
      <c r="AB13" s="252"/>
      <c r="AC13" s="252"/>
      <c r="AD13" s="252"/>
      <c r="AE13" s="252"/>
      <c r="AF13" s="252"/>
      <c r="AG13" s="252"/>
      <c r="AH13" s="252"/>
      <c r="AI13" s="252"/>
      <c r="AJ13" s="252"/>
      <c r="AK13" s="252"/>
      <c r="AL13" s="252"/>
      <c r="AM13" s="252"/>
      <c r="AN13" s="252"/>
      <c r="AO13" s="252"/>
      <c r="AP13" s="252"/>
      <c r="AQ13" s="252"/>
      <c r="AR13" s="252"/>
      <c r="AS13" s="252"/>
      <c r="AT13" s="252"/>
      <c r="AU13" s="252"/>
      <c r="AV13" s="252"/>
      <c r="AW13" s="252"/>
      <c r="AX13" s="252"/>
      <c r="AY13" s="252"/>
      <c r="AZ13" s="252"/>
      <c r="BA13" s="252"/>
      <c r="BB13" s="252"/>
      <c r="BC13" s="252"/>
      <c r="BD13" s="252"/>
      <c r="BE13" s="252"/>
      <c r="BF13" s="252"/>
      <c r="BG13" s="252"/>
      <c r="BH13" s="252"/>
      <c r="BI13" s="252"/>
      <c r="BJ13" s="252"/>
      <c r="BK13" s="252"/>
    </row>
    <row r="14" spans="1:63" ht="24.95" customHeight="1">
      <c r="A14" s="276">
        <v>3</v>
      </c>
      <c r="B14" s="464" t="s">
        <v>29</v>
      </c>
      <c r="C14" s="465"/>
      <c r="D14" s="452"/>
      <c r="E14" s="287"/>
      <c r="F14" s="278"/>
      <c r="G14" s="279"/>
      <c r="H14" s="279"/>
      <c r="I14" s="280"/>
      <c r="J14" s="281"/>
      <c r="K14" s="252"/>
      <c r="L14" s="340"/>
      <c r="M14" s="342"/>
      <c r="N14" s="252"/>
      <c r="O14" s="252"/>
      <c r="P14" s="252"/>
      <c r="Q14" s="252"/>
      <c r="R14" s="252"/>
      <c r="S14" s="252"/>
      <c r="T14" s="252"/>
      <c r="U14" s="252"/>
      <c r="V14" s="252"/>
      <c r="W14" s="252"/>
      <c r="X14" s="252"/>
      <c r="Y14" s="252"/>
      <c r="Z14" s="252"/>
      <c r="AA14" s="252"/>
      <c r="AB14" s="252"/>
      <c r="AC14" s="252"/>
      <c r="AD14" s="252"/>
      <c r="AE14" s="252"/>
      <c r="AF14" s="252"/>
      <c r="AG14" s="252"/>
      <c r="AH14" s="252"/>
      <c r="AI14" s="252"/>
      <c r="AJ14" s="252"/>
      <c r="AK14" s="252"/>
      <c r="AL14" s="252"/>
      <c r="AM14" s="252"/>
      <c r="AN14" s="252"/>
      <c r="AO14" s="252"/>
      <c r="AP14" s="252"/>
      <c r="AQ14" s="252"/>
      <c r="AR14" s="252"/>
      <c r="AS14" s="252"/>
      <c r="AT14" s="252"/>
      <c r="AU14" s="252"/>
      <c r="AV14" s="252"/>
      <c r="AW14" s="252"/>
      <c r="AX14" s="252"/>
      <c r="AY14" s="252"/>
      <c r="AZ14" s="252"/>
      <c r="BA14" s="252"/>
      <c r="BB14" s="252"/>
      <c r="BC14" s="252"/>
      <c r="BD14" s="252"/>
      <c r="BE14" s="252"/>
      <c r="BF14" s="252"/>
      <c r="BG14" s="252"/>
      <c r="BH14" s="252"/>
      <c r="BI14" s="252"/>
      <c r="BJ14" s="252"/>
      <c r="BK14" s="252"/>
    </row>
    <row r="15" spans="1:63" ht="24.95" customHeight="1">
      <c r="A15" s="310" t="s">
        <v>30</v>
      </c>
      <c r="B15" s="267">
        <v>103689</v>
      </c>
      <c r="C15" s="267" t="s">
        <v>21</v>
      </c>
      <c r="D15" s="282" t="s">
        <v>31</v>
      </c>
      <c r="E15" s="269" t="s">
        <v>32</v>
      </c>
      <c r="F15" s="270">
        <v>3</v>
      </c>
      <c r="G15" s="271">
        <v>375.05</v>
      </c>
      <c r="H15" s="271">
        <f>ROUND(G15*(1+$G$2),2)</f>
        <v>482.43</v>
      </c>
      <c r="I15" s="272">
        <f>ROUND(H15*F15,2)</f>
        <v>1447.29</v>
      </c>
      <c r="J15" s="273">
        <f>ROUND(I15/$I$279,4)</f>
        <v>5.9999999999999995E-4</v>
      </c>
      <c r="K15" s="252"/>
      <c r="L15" s="341"/>
      <c r="M15" s="342"/>
      <c r="N15" s="252"/>
      <c r="O15" s="252"/>
      <c r="P15" s="252"/>
      <c r="Q15" s="252"/>
      <c r="R15" s="252"/>
      <c r="S15" s="252"/>
      <c r="T15" s="252"/>
      <c r="U15" s="252"/>
      <c r="V15" s="252"/>
      <c r="W15" s="252"/>
      <c r="X15" s="252"/>
      <c r="Y15" s="252"/>
      <c r="Z15" s="252"/>
      <c r="AA15" s="252"/>
      <c r="AB15" s="252"/>
      <c r="AC15" s="252"/>
      <c r="AD15" s="252"/>
      <c r="AE15" s="252"/>
      <c r="AF15" s="252"/>
      <c r="AG15" s="252"/>
      <c r="AH15" s="252"/>
      <c r="AI15" s="252"/>
      <c r="AJ15" s="252"/>
      <c r="AK15" s="252"/>
      <c r="AL15" s="252"/>
      <c r="AM15" s="252"/>
      <c r="AN15" s="252"/>
      <c r="AO15" s="252"/>
      <c r="AP15" s="252"/>
      <c r="AQ15" s="252"/>
      <c r="AR15" s="252"/>
      <c r="AS15" s="252"/>
      <c r="AT15" s="252"/>
      <c r="AU15" s="252"/>
      <c r="AV15" s="252"/>
      <c r="AW15" s="252"/>
      <c r="AX15" s="252"/>
      <c r="AY15" s="252"/>
      <c r="AZ15" s="252"/>
      <c r="BA15" s="252"/>
      <c r="BB15" s="252"/>
      <c r="BC15" s="252"/>
      <c r="BD15" s="252"/>
      <c r="BE15" s="252"/>
      <c r="BF15" s="252"/>
      <c r="BG15" s="252"/>
      <c r="BH15" s="252"/>
      <c r="BI15" s="252"/>
      <c r="BJ15" s="252"/>
      <c r="BK15" s="252"/>
    </row>
    <row r="16" spans="1:63" ht="24.95" customHeight="1">
      <c r="A16" s="310" t="s">
        <v>33</v>
      </c>
      <c r="B16" s="267" t="s">
        <v>34</v>
      </c>
      <c r="C16" s="267" t="s">
        <v>35</v>
      </c>
      <c r="D16" s="282" t="s">
        <v>36</v>
      </c>
      <c r="E16" s="269" t="s">
        <v>32</v>
      </c>
      <c r="F16" s="270">
        <v>64.819999999999993</v>
      </c>
      <c r="G16" s="271">
        <v>221.89</v>
      </c>
      <c r="H16" s="271">
        <f>ROUND(G16*(1+$G$2),2)</f>
        <v>285.42</v>
      </c>
      <c r="I16" s="272">
        <f>ROUND(H16*F16,2)</f>
        <v>18500.919999999998</v>
      </c>
      <c r="J16" s="273">
        <f>ROUND(I16/$I$279,4)</f>
        <v>7.9000000000000008E-3</v>
      </c>
      <c r="K16" s="252"/>
      <c r="L16" s="341"/>
      <c r="M16" s="342"/>
      <c r="N16" s="252"/>
      <c r="O16" s="252"/>
      <c r="P16" s="252"/>
      <c r="Q16" s="252"/>
      <c r="R16" s="252"/>
      <c r="S16" s="252"/>
      <c r="T16" s="252"/>
      <c r="U16" s="252"/>
      <c r="V16" s="252"/>
      <c r="W16" s="252"/>
      <c r="X16" s="252"/>
      <c r="Y16" s="252"/>
      <c r="Z16" s="252"/>
      <c r="AA16" s="252"/>
      <c r="AB16" s="252"/>
      <c r="AC16" s="252"/>
      <c r="AD16" s="252"/>
      <c r="AE16" s="252"/>
      <c r="AF16" s="252"/>
      <c r="AG16" s="252"/>
      <c r="AH16" s="252"/>
      <c r="AI16" s="252"/>
      <c r="AJ16" s="252"/>
      <c r="AK16" s="252"/>
      <c r="AL16" s="252"/>
      <c r="AM16" s="252"/>
      <c r="AN16" s="252"/>
      <c r="AO16" s="252"/>
      <c r="AP16" s="252"/>
      <c r="AQ16" s="252"/>
      <c r="AR16" s="252"/>
      <c r="AS16" s="252"/>
      <c r="AT16" s="252"/>
      <c r="AU16" s="252"/>
      <c r="AV16" s="252"/>
      <c r="AW16" s="252"/>
      <c r="AX16" s="252"/>
      <c r="AY16" s="252"/>
      <c r="AZ16" s="252"/>
      <c r="BA16" s="252"/>
      <c r="BB16" s="252"/>
      <c r="BC16" s="252"/>
      <c r="BD16" s="252"/>
      <c r="BE16" s="252"/>
      <c r="BF16" s="252"/>
      <c r="BG16" s="252"/>
      <c r="BH16" s="252"/>
      <c r="BI16" s="252"/>
      <c r="BJ16" s="252"/>
      <c r="BK16" s="252"/>
    </row>
    <row r="17" spans="1:63" ht="24.95" customHeight="1">
      <c r="A17" s="310" t="s">
        <v>37</v>
      </c>
      <c r="B17" s="267">
        <v>92273</v>
      </c>
      <c r="C17" s="267" t="s">
        <v>21</v>
      </c>
      <c r="D17" s="282" t="s">
        <v>38</v>
      </c>
      <c r="E17" s="269" t="s">
        <v>39</v>
      </c>
      <c r="F17" s="270">
        <v>70.84</v>
      </c>
      <c r="G17" s="271">
        <v>15.1</v>
      </c>
      <c r="H17" s="271">
        <f>ROUND(G17*(1+$G$2),2)</f>
        <v>19.420000000000002</v>
      </c>
      <c r="I17" s="272">
        <f>ROUND(H17*F17,2)</f>
        <v>1375.71</v>
      </c>
      <c r="J17" s="273">
        <f>ROUND(I17/$I$279,4)</f>
        <v>5.9999999999999995E-4</v>
      </c>
      <c r="K17" s="252"/>
      <c r="L17" s="341"/>
      <c r="M17" s="342"/>
      <c r="N17" s="252"/>
      <c r="O17" s="252"/>
      <c r="P17" s="252"/>
      <c r="Q17" s="252"/>
      <c r="R17" s="252"/>
      <c r="S17" s="252"/>
      <c r="T17" s="252"/>
      <c r="U17" s="252"/>
      <c r="V17" s="252"/>
      <c r="W17" s="252"/>
      <c r="X17" s="252"/>
      <c r="Y17" s="252"/>
      <c r="Z17" s="252"/>
      <c r="AA17" s="252"/>
      <c r="AB17" s="252"/>
      <c r="AC17" s="252"/>
      <c r="AD17" s="252"/>
      <c r="AE17" s="252"/>
      <c r="AF17" s="252"/>
      <c r="AG17" s="252"/>
      <c r="AH17" s="252"/>
      <c r="AI17" s="252"/>
      <c r="AJ17" s="252"/>
      <c r="AK17" s="252"/>
      <c r="AL17" s="252"/>
      <c r="AM17" s="252"/>
      <c r="AN17" s="252"/>
      <c r="AO17" s="252"/>
      <c r="AP17" s="252"/>
      <c r="AQ17" s="252"/>
      <c r="AR17" s="252"/>
      <c r="AS17" s="252"/>
      <c r="AT17" s="252"/>
      <c r="AU17" s="252"/>
      <c r="AV17" s="252"/>
      <c r="AW17" s="252"/>
      <c r="AX17" s="252"/>
      <c r="AY17" s="252"/>
      <c r="AZ17" s="252"/>
      <c r="BA17" s="252"/>
      <c r="BB17" s="252"/>
      <c r="BC17" s="252"/>
      <c r="BD17" s="252"/>
      <c r="BE17" s="252"/>
      <c r="BF17" s="252"/>
      <c r="BG17" s="252"/>
      <c r="BH17" s="252"/>
      <c r="BI17" s="252"/>
      <c r="BJ17" s="252"/>
      <c r="BK17" s="252"/>
    </row>
    <row r="18" spans="1:63" ht="24.95" customHeight="1">
      <c r="A18" s="453" t="s">
        <v>40</v>
      </c>
      <c r="B18" s="454"/>
      <c r="C18" s="454"/>
      <c r="D18" s="454"/>
      <c r="E18" s="454"/>
      <c r="F18" s="454"/>
      <c r="G18" s="454"/>
      <c r="H18" s="455"/>
      <c r="I18" s="286">
        <f>SUM(I15:I17)</f>
        <v>21323.919999999998</v>
      </c>
      <c r="J18" s="275">
        <f>ROUND(I18/$I$279,4)</f>
        <v>9.1000000000000004E-3</v>
      </c>
      <c r="K18" s="252"/>
      <c r="L18" s="340"/>
      <c r="M18" s="342"/>
      <c r="N18" s="252"/>
      <c r="O18" s="252"/>
      <c r="P18" s="252"/>
      <c r="Q18" s="252"/>
      <c r="R18" s="252"/>
      <c r="S18" s="252"/>
      <c r="T18" s="252"/>
      <c r="U18" s="252"/>
      <c r="V18" s="252"/>
      <c r="W18" s="252"/>
      <c r="X18" s="252"/>
      <c r="Y18" s="252"/>
      <c r="Z18" s="252"/>
      <c r="AA18" s="252"/>
      <c r="AB18" s="252"/>
      <c r="AC18" s="252"/>
      <c r="AD18" s="252"/>
      <c r="AE18" s="252"/>
      <c r="AF18" s="252"/>
      <c r="AG18" s="252"/>
      <c r="AH18" s="252"/>
      <c r="AI18" s="252"/>
      <c r="AJ18" s="252"/>
      <c r="AK18" s="252"/>
      <c r="AL18" s="252"/>
      <c r="AM18" s="252"/>
      <c r="AN18" s="252"/>
      <c r="AO18" s="252"/>
      <c r="AP18" s="252"/>
      <c r="AQ18" s="252"/>
      <c r="AR18" s="252"/>
      <c r="AS18" s="252"/>
      <c r="AT18" s="252"/>
      <c r="AU18" s="252"/>
      <c r="AV18" s="252"/>
      <c r="AW18" s="252"/>
      <c r="AX18" s="252"/>
      <c r="AY18" s="252"/>
      <c r="AZ18" s="252"/>
      <c r="BA18" s="252"/>
      <c r="BB18" s="252"/>
      <c r="BC18" s="252"/>
      <c r="BD18" s="252"/>
      <c r="BE18" s="252"/>
      <c r="BF18" s="252"/>
      <c r="BG18" s="252"/>
      <c r="BH18" s="252"/>
      <c r="BI18" s="252"/>
      <c r="BJ18" s="252"/>
      <c r="BK18" s="252"/>
    </row>
    <row r="19" spans="1:63" ht="24.95" customHeight="1">
      <c r="A19" s="467"/>
      <c r="B19" s="468"/>
      <c r="C19" s="468"/>
      <c r="D19" s="468"/>
      <c r="E19" s="468"/>
      <c r="F19" s="468"/>
      <c r="G19" s="468"/>
      <c r="H19" s="468"/>
      <c r="I19" s="468"/>
      <c r="J19" s="469"/>
      <c r="K19" s="252"/>
      <c r="L19" s="340"/>
      <c r="M19" s="342"/>
      <c r="N19" s="252"/>
      <c r="O19" s="252"/>
      <c r="P19" s="252"/>
      <c r="Q19" s="252"/>
      <c r="R19" s="252"/>
      <c r="S19" s="252"/>
      <c r="T19" s="252"/>
      <c r="U19" s="252"/>
      <c r="V19" s="252"/>
      <c r="W19" s="252"/>
      <c r="X19" s="252"/>
      <c r="Y19" s="252"/>
      <c r="Z19" s="252"/>
      <c r="AA19" s="252"/>
      <c r="AB19" s="252"/>
      <c r="AC19" s="252"/>
      <c r="AD19" s="252"/>
      <c r="AE19" s="252"/>
      <c r="AF19" s="252"/>
      <c r="AG19" s="252"/>
      <c r="AH19" s="252"/>
      <c r="AI19" s="252"/>
      <c r="AJ19" s="252"/>
      <c r="AK19" s="252"/>
      <c r="AL19" s="252"/>
      <c r="AM19" s="252"/>
      <c r="AN19" s="252"/>
      <c r="AO19" s="252"/>
      <c r="AP19" s="252"/>
      <c r="AQ19" s="252"/>
      <c r="AR19" s="252"/>
      <c r="AS19" s="252"/>
      <c r="AT19" s="252"/>
      <c r="AU19" s="252"/>
      <c r="AV19" s="252"/>
      <c r="AW19" s="252"/>
      <c r="AX19" s="252"/>
      <c r="AY19" s="252"/>
      <c r="AZ19" s="252"/>
      <c r="BA19" s="252"/>
      <c r="BB19" s="252"/>
      <c r="BC19" s="252"/>
      <c r="BD19" s="252"/>
      <c r="BE19" s="252"/>
      <c r="BF19" s="252"/>
      <c r="BG19" s="252"/>
      <c r="BH19" s="252"/>
      <c r="BI19" s="252"/>
      <c r="BJ19" s="252"/>
      <c r="BK19" s="288"/>
    </row>
    <row r="20" spans="1:63" ht="24.95" customHeight="1">
      <c r="A20" s="276">
        <v>4</v>
      </c>
      <c r="B20" s="460" t="s">
        <v>41</v>
      </c>
      <c r="C20" s="460"/>
      <c r="D20" s="459"/>
      <c r="E20" s="287"/>
      <c r="F20" s="278"/>
      <c r="G20" s="279"/>
      <c r="H20" s="279"/>
      <c r="I20" s="280"/>
      <c r="J20" s="281"/>
      <c r="K20" s="252"/>
      <c r="L20" s="340"/>
      <c r="M20" s="342"/>
      <c r="N20" s="252"/>
      <c r="O20" s="252"/>
      <c r="P20" s="252"/>
      <c r="Q20" s="252"/>
      <c r="R20" s="252"/>
      <c r="S20" s="252"/>
      <c r="T20" s="252"/>
      <c r="U20" s="252"/>
      <c r="V20" s="252"/>
      <c r="W20" s="252"/>
      <c r="X20" s="252"/>
      <c r="Y20" s="252"/>
      <c r="Z20" s="252"/>
      <c r="AA20" s="252"/>
      <c r="AB20" s="252"/>
      <c r="AC20" s="252"/>
      <c r="AD20" s="252"/>
      <c r="AE20" s="252"/>
      <c r="AF20" s="252"/>
      <c r="AG20" s="252"/>
      <c r="AH20" s="252"/>
      <c r="AI20" s="252"/>
      <c r="AJ20" s="252"/>
      <c r="AK20" s="252"/>
      <c r="AL20" s="252"/>
      <c r="AM20" s="252"/>
      <c r="AN20" s="252"/>
      <c r="AO20" s="252"/>
      <c r="AP20" s="252"/>
      <c r="AQ20" s="252"/>
      <c r="AR20" s="252"/>
      <c r="AS20" s="252"/>
      <c r="AT20" s="252"/>
      <c r="AU20" s="252"/>
      <c r="AV20" s="252"/>
      <c r="AW20" s="252"/>
      <c r="AX20" s="252"/>
      <c r="AY20" s="252"/>
      <c r="AZ20" s="252"/>
      <c r="BA20" s="252"/>
      <c r="BB20" s="252"/>
      <c r="BC20" s="252"/>
      <c r="BD20" s="252"/>
      <c r="BE20" s="252"/>
      <c r="BF20" s="252"/>
      <c r="BG20" s="252"/>
      <c r="BH20" s="252"/>
      <c r="BI20" s="252"/>
      <c r="BJ20" s="252"/>
      <c r="BK20" s="288"/>
    </row>
    <row r="21" spans="1:63" s="106" customFormat="1" ht="35.1" customHeight="1">
      <c r="A21" s="312" t="s">
        <v>42</v>
      </c>
      <c r="B21" s="291">
        <v>100982</v>
      </c>
      <c r="C21" s="292" t="s">
        <v>21</v>
      </c>
      <c r="D21" s="293" t="s">
        <v>43</v>
      </c>
      <c r="E21" s="291" t="s">
        <v>44</v>
      </c>
      <c r="F21" s="294">
        <f>ROUND((16.78+F55*0.03)*1.5,2)</f>
        <v>59.21</v>
      </c>
      <c r="G21" s="271">
        <v>9.17</v>
      </c>
      <c r="H21" s="295">
        <f>ROUND(G21*(1+$G$2),2)</f>
        <v>11.8</v>
      </c>
      <c r="I21" s="296">
        <f>ROUND(H21*F21,2)</f>
        <v>698.68</v>
      </c>
      <c r="J21" s="297">
        <f>ROUND(I21/$I$279,4)</f>
        <v>2.9999999999999997E-4</v>
      </c>
      <c r="K21" s="114"/>
      <c r="L21" s="341"/>
      <c r="M21" s="342"/>
      <c r="N21" s="114"/>
      <c r="O21" s="114"/>
      <c r="P21" s="114"/>
      <c r="Q21" s="114"/>
      <c r="R21" s="114"/>
      <c r="S21" s="114"/>
      <c r="T21" s="114"/>
      <c r="U21" s="114"/>
      <c r="V21" s="114"/>
      <c r="W21" s="114"/>
      <c r="X21" s="114"/>
      <c r="Y21" s="114"/>
      <c r="Z21" s="114"/>
      <c r="AA21" s="114"/>
      <c r="AB21" s="114"/>
      <c r="AC21" s="114"/>
      <c r="AD21" s="114"/>
      <c r="AE21" s="114"/>
      <c r="AF21" s="114"/>
      <c r="AG21" s="114"/>
      <c r="AH21" s="114"/>
      <c r="AI21" s="114"/>
      <c r="AJ21" s="114"/>
      <c r="AK21" s="114"/>
      <c r="AL21" s="114"/>
      <c r="AM21" s="114"/>
      <c r="AN21" s="114"/>
      <c r="AO21" s="114"/>
      <c r="AP21" s="114"/>
      <c r="AQ21" s="114"/>
      <c r="AR21" s="114"/>
      <c r="AS21" s="114"/>
      <c r="AT21" s="114"/>
      <c r="AU21" s="114"/>
      <c r="AV21" s="114"/>
      <c r="AW21" s="114"/>
      <c r="AX21" s="114"/>
      <c r="AY21" s="114"/>
      <c r="AZ21" s="114"/>
      <c r="BA21" s="114"/>
      <c r="BB21" s="114"/>
      <c r="BC21" s="114"/>
      <c r="BD21" s="114"/>
      <c r="BE21" s="114"/>
      <c r="BF21" s="114"/>
      <c r="BG21" s="114"/>
      <c r="BH21" s="114"/>
      <c r="BI21" s="114"/>
      <c r="BJ21" s="114"/>
    </row>
    <row r="22" spans="1:63" ht="24.95" customHeight="1">
      <c r="A22" s="310" t="s">
        <v>45</v>
      </c>
      <c r="B22" s="267">
        <v>95875</v>
      </c>
      <c r="C22" s="267" t="s">
        <v>21</v>
      </c>
      <c r="D22" s="282" t="s">
        <v>46</v>
      </c>
      <c r="E22" s="269" t="s">
        <v>47</v>
      </c>
      <c r="F22" s="270">
        <f>ROUND(F21*12,2)</f>
        <v>710.52</v>
      </c>
      <c r="G22" s="271">
        <v>2.61</v>
      </c>
      <c r="H22" s="271">
        <f>ROUND(G22*(1+$G$2),2)</f>
        <v>3.36</v>
      </c>
      <c r="I22" s="272">
        <f>ROUND(H22*F22,2)</f>
        <v>2387.35</v>
      </c>
      <c r="J22" s="273">
        <f>ROUND(I22/$I$279,4)</f>
        <v>1E-3</v>
      </c>
      <c r="K22" s="252"/>
      <c r="L22" s="341"/>
      <c r="M22" s="342"/>
      <c r="N22" s="252"/>
      <c r="O22" s="252"/>
      <c r="P22" s="252"/>
      <c r="Q22" s="252"/>
      <c r="R22" s="252"/>
      <c r="S22" s="252"/>
      <c r="T22" s="252"/>
      <c r="U22" s="252"/>
      <c r="V22" s="252"/>
      <c r="W22" s="252"/>
      <c r="X22" s="252"/>
      <c r="Y22" s="252"/>
      <c r="Z22" s="252"/>
      <c r="AA22" s="252"/>
      <c r="AB22" s="252"/>
      <c r="AC22" s="252"/>
      <c r="AD22" s="252"/>
      <c r="AE22" s="252"/>
      <c r="AF22" s="252"/>
      <c r="AG22" s="252"/>
      <c r="AH22" s="252"/>
      <c r="AI22" s="252"/>
      <c r="AJ22" s="252"/>
      <c r="AK22" s="252"/>
      <c r="AL22" s="252"/>
      <c r="AM22" s="252"/>
      <c r="AN22" s="252"/>
      <c r="AO22" s="252"/>
      <c r="AP22" s="252"/>
      <c r="AQ22" s="252"/>
      <c r="AR22" s="252"/>
      <c r="AS22" s="252"/>
      <c r="AT22" s="252"/>
      <c r="AU22" s="252"/>
      <c r="AV22" s="252"/>
      <c r="AW22" s="252"/>
      <c r="AX22" s="252"/>
      <c r="AY22" s="252"/>
      <c r="AZ22" s="252"/>
      <c r="BA22" s="252"/>
      <c r="BB22" s="252"/>
      <c r="BC22" s="252"/>
      <c r="BD22" s="252"/>
      <c r="BE22" s="252"/>
      <c r="BF22" s="252"/>
      <c r="BG22" s="252"/>
      <c r="BH22" s="252"/>
      <c r="BI22" s="252"/>
      <c r="BJ22" s="252"/>
      <c r="BK22" s="252"/>
    </row>
    <row r="23" spans="1:63" ht="24.95" customHeight="1">
      <c r="A23" s="453" t="s">
        <v>48</v>
      </c>
      <c r="B23" s="454"/>
      <c r="C23" s="454"/>
      <c r="D23" s="454"/>
      <c r="E23" s="454"/>
      <c r="F23" s="454"/>
      <c r="G23" s="454"/>
      <c r="H23" s="455"/>
      <c r="I23" s="286">
        <f>SUM(I21:I22)</f>
        <v>3086.0299999999997</v>
      </c>
      <c r="J23" s="275">
        <f>ROUND(I23/$I$279,4)</f>
        <v>1.2999999999999999E-3</v>
      </c>
      <c r="K23" s="252"/>
      <c r="L23" s="340"/>
      <c r="M23" s="342"/>
      <c r="N23" s="252"/>
      <c r="O23" s="252"/>
      <c r="P23" s="252"/>
      <c r="Q23" s="252"/>
      <c r="R23" s="252"/>
      <c r="S23" s="252"/>
      <c r="T23" s="252"/>
      <c r="U23" s="252"/>
      <c r="V23" s="252"/>
      <c r="W23" s="252"/>
      <c r="X23" s="252"/>
      <c r="Y23" s="252"/>
      <c r="Z23" s="252"/>
      <c r="AA23" s="252"/>
      <c r="AB23" s="252"/>
      <c r="AC23" s="252"/>
      <c r="AD23" s="252"/>
      <c r="AE23" s="252"/>
      <c r="AF23" s="252"/>
      <c r="AG23" s="252"/>
      <c r="AH23" s="252"/>
      <c r="AI23" s="252"/>
      <c r="AJ23" s="252"/>
      <c r="AK23" s="252"/>
      <c r="AL23" s="252"/>
      <c r="AM23" s="252"/>
      <c r="AN23" s="252"/>
      <c r="AO23" s="252"/>
      <c r="AP23" s="252"/>
      <c r="AQ23" s="252"/>
      <c r="AR23" s="252"/>
      <c r="AS23" s="252"/>
      <c r="AT23" s="252"/>
      <c r="AU23" s="252"/>
      <c r="AV23" s="252"/>
      <c r="AW23" s="252"/>
      <c r="AX23" s="252"/>
      <c r="AY23" s="252"/>
      <c r="AZ23" s="252"/>
      <c r="BA23" s="252"/>
      <c r="BB23" s="252"/>
      <c r="BC23" s="252"/>
      <c r="BD23" s="252"/>
      <c r="BE23" s="252"/>
      <c r="BF23" s="252"/>
      <c r="BG23" s="252"/>
      <c r="BH23" s="252"/>
      <c r="BI23" s="252"/>
      <c r="BJ23" s="252"/>
      <c r="BK23" s="288"/>
    </row>
    <row r="24" spans="1:63" ht="24.95" customHeight="1">
      <c r="A24" s="461"/>
      <c r="B24" s="462"/>
      <c r="C24" s="462"/>
      <c r="D24" s="462"/>
      <c r="E24" s="462"/>
      <c r="F24" s="462"/>
      <c r="G24" s="462"/>
      <c r="H24" s="462"/>
      <c r="I24" s="462"/>
      <c r="J24" s="463"/>
      <c r="K24" s="252"/>
      <c r="L24" s="340"/>
      <c r="M24" s="342"/>
      <c r="N24" s="252"/>
      <c r="O24" s="252"/>
      <c r="P24" s="252"/>
      <c r="Q24" s="252"/>
      <c r="R24" s="252"/>
      <c r="S24" s="252"/>
      <c r="T24" s="252"/>
      <c r="U24" s="252"/>
      <c r="V24" s="252"/>
      <c r="W24" s="252"/>
      <c r="X24" s="252"/>
      <c r="Y24" s="252"/>
      <c r="Z24" s="252"/>
      <c r="AA24" s="252"/>
      <c r="AB24" s="252"/>
      <c r="AC24" s="252"/>
      <c r="AD24" s="252"/>
      <c r="AE24" s="252"/>
      <c r="AF24" s="252"/>
      <c r="AG24" s="252"/>
      <c r="AH24" s="252"/>
      <c r="AI24" s="252"/>
      <c r="AJ24" s="252"/>
      <c r="AK24" s="252"/>
      <c r="AL24" s="252"/>
      <c r="AM24" s="252"/>
      <c r="AN24" s="252"/>
      <c r="AO24" s="252"/>
      <c r="AP24" s="252"/>
      <c r="AQ24" s="252"/>
      <c r="AR24" s="252"/>
      <c r="AS24" s="252"/>
      <c r="AT24" s="252"/>
      <c r="AU24" s="252"/>
      <c r="AV24" s="252"/>
      <c r="AW24" s="252"/>
      <c r="AX24" s="252"/>
      <c r="AY24" s="252"/>
      <c r="AZ24" s="252"/>
      <c r="BA24" s="252"/>
      <c r="BB24" s="252"/>
      <c r="BC24" s="252"/>
      <c r="BD24" s="252"/>
      <c r="BE24" s="252"/>
      <c r="BF24" s="252"/>
      <c r="BG24" s="252"/>
      <c r="BH24" s="252"/>
      <c r="BI24" s="252"/>
      <c r="BJ24" s="252"/>
      <c r="BK24" s="288"/>
    </row>
    <row r="25" spans="1:63" ht="24.95" customHeight="1">
      <c r="A25" s="298">
        <v>5</v>
      </c>
      <c r="B25" s="450" t="s">
        <v>49</v>
      </c>
      <c r="C25" s="451"/>
      <c r="D25" s="466"/>
      <c r="E25" s="299"/>
      <c r="F25" s="300"/>
      <c r="G25" s="301"/>
      <c r="H25" s="112"/>
      <c r="I25" s="115"/>
      <c r="J25" s="281"/>
      <c r="K25" s="252"/>
      <c r="L25" s="340"/>
      <c r="M25" s="342"/>
      <c r="N25" s="252"/>
      <c r="O25" s="252"/>
      <c r="P25" s="252"/>
      <c r="Q25" s="252"/>
      <c r="R25" s="252"/>
      <c r="S25" s="252"/>
      <c r="T25" s="252"/>
      <c r="U25" s="252"/>
      <c r="V25" s="252"/>
      <c r="W25" s="252"/>
      <c r="X25" s="252"/>
      <c r="Y25" s="252"/>
      <c r="Z25" s="252"/>
      <c r="AA25" s="252"/>
      <c r="AB25" s="252"/>
      <c r="AC25" s="252"/>
      <c r="AD25" s="252"/>
      <c r="AE25" s="252"/>
      <c r="AF25" s="252"/>
      <c r="AG25" s="252"/>
      <c r="AH25" s="252"/>
      <c r="AI25" s="252"/>
      <c r="AJ25" s="252"/>
      <c r="AK25" s="252"/>
      <c r="AL25" s="252"/>
      <c r="AM25" s="252"/>
      <c r="AN25" s="252"/>
      <c r="AO25" s="252"/>
      <c r="AP25" s="252"/>
      <c r="AQ25" s="252"/>
      <c r="AR25" s="252"/>
      <c r="AS25" s="252"/>
      <c r="AT25" s="252"/>
      <c r="AU25" s="252"/>
      <c r="AV25" s="252"/>
      <c r="AW25" s="252"/>
      <c r="AX25" s="252"/>
      <c r="AY25" s="252"/>
      <c r="AZ25" s="252"/>
      <c r="BA25" s="252"/>
      <c r="BB25" s="252"/>
      <c r="BC25" s="252"/>
      <c r="BD25" s="252"/>
      <c r="BE25" s="252"/>
      <c r="BF25" s="252"/>
      <c r="BG25" s="252"/>
      <c r="BH25" s="252"/>
      <c r="BI25" s="252"/>
      <c r="BJ25" s="252"/>
      <c r="BK25" s="288"/>
    </row>
    <row r="26" spans="1:63" ht="62.25" customHeight="1">
      <c r="A26" s="310" t="s">
        <v>50</v>
      </c>
      <c r="B26" s="267" t="s">
        <v>51</v>
      </c>
      <c r="C26" s="267" t="s">
        <v>35</v>
      </c>
      <c r="D26" s="282" t="s">
        <v>52</v>
      </c>
      <c r="E26" s="269" t="s">
        <v>17</v>
      </c>
      <c r="F26" s="270">
        <v>1</v>
      </c>
      <c r="G26" s="271">
        <v>42744.01</v>
      </c>
      <c r="H26" s="271">
        <f>ROUND(G26*(1+$G$2),2)</f>
        <v>54981.62</v>
      </c>
      <c r="I26" s="272">
        <f>ROUND(H26*F26,2)</f>
        <v>54981.62</v>
      </c>
      <c r="J26" s="273">
        <f t="shared" ref="J26:J33" si="0">ROUND(I26/$I$279,4)</f>
        <v>2.3300000000000001E-2</v>
      </c>
      <c r="K26" s="252"/>
      <c r="L26" s="341"/>
      <c r="M26" s="342"/>
      <c r="N26" s="252"/>
      <c r="O26" s="252"/>
      <c r="P26" s="252"/>
      <c r="Q26" s="252"/>
      <c r="R26" s="252"/>
      <c r="S26" s="252"/>
      <c r="T26" s="252"/>
      <c r="U26" s="252"/>
      <c r="V26" s="252"/>
      <c r="W26" s="252"/>
      <c r="X26" s="252"/>
      <c r="Y26" s="252"/>
      <c r="Z26" s="252"/>
      <c r="AA26" s="252"/>
      <c r="AB26" s="252"/>
      <c r="AC26" s="252"/>
      <c r="AD26" s="252"/>
      <c r="AE26" s="252"/>
      <c r="AF26" s="252"/>
      <c r="AG26" s="252"/>
      <c r="AH26" s="252"/>
      <c r="AI26" s="252"/>
      <c r="AJ26" s="252"/>
      <c r="AK26" s="252"/>
      <c r="AL26" s="252"/>
      <c r="AM26" s="252"/>
      <c r="AN26" s="252"/>
      <c r="AO26" s="252"/>
      <c r="AP26" s="252"/>
      <c r="AQ26" s="252"/>
      <c r="AR26" s="252"/>
      <c r="AS26" s="252"/>
      <c r="AT26" s="252"/>
      <c r="AU26" s="252"/>
      <c r="AV26" s="252"/>
      <c r="AW26" s="252"/>
      <c r="AX26" s="252"/>
      <c r="AY26" s="252"/>
      <c r="AZ26" s="252"/>
      <c r="BA26" s="252"/>
      <c r="BB26" s="252"/>
      <c r="BC26" s="252"/>
      <c r="BD26" s="252"/>
      <c r="BE26" s="252"/>
      <c r="BF26" s="252"/>
      <c r="BG26" s="252"/>
      <c r="BH26" s="252"/>
      <c r="BI26" s="252"/>
      <c r="BJ26" s="252"/>
      <c r="BK26" s="252"/>
    </row>
    <row r="27" spans="1:63" ht="53.25" customHeight="1">
      <c r="A27" s="310" t="s">
        <v>53</v>
      </c>
      <c r="B27" s="267">
        <v>99837</v>
      </c>
      <c r="C27" s="267" t="s">
        <v>21</v>
      </c>
      <c r="D27" s="282" t="s">
        <v>54</v>
      </c>
      <c r="E27" s="269" t="s">
        <v>39</v>
      </c>
      <c r="F27" s="270">
        <v>22.4</v>
      </c>
      <c r="G27" s="271">
        <v>686.88</v>
      </c>
      <c r="H27" s="271">
        <f t="shared" ref="H27:H32" si="1">ROUND(G27*(1+$G$2),2)</f>
        <v>883.53</v>
      </c>
      <c r="I27" s="272">
        <f t="shared" ref="I27:I32" si="2">ROUND(H27*F27,2)</f>
        <v>19791.07</v>
      </c>
      <c r="J27" s="273">
        <f t="shared" si="0"/>
        <v>8.3999999999999995E-3</v>
      </c>
      <c r="K27" s="252"/>
      <c r="L27" s="341"/>
      <c r="M27" s="342"/>
      <c r="N27" s="252"/>
      <c r="O27" s="252"/>
      <c r="P27" s="252"/>
      <c r="Q27" s="252"/>
      <c r="R27" s="252"/>
      <c r="S27" s="252"/>
      <c r="T27" s="252"/>
      <c r="U27" s="252"/>
      <c r="V27" s="252"/>
      <c r="W27" s="252"/>
      <c r="X27" s="252"/>
      <c r="Y27" s="252"/>
      <c r="Z27" s="252"/>
      <c r="AA27" s="252"/>
      <c r="AB27" s="252"/>
      <c r="AC27" s="252"/>
      <c r="AD27" s="252"/>
      <c r="AE27" s="252"/>
      <c r="AF27" s="252"/>
      <c r="AG27" s="252"/>
      <c r="AH27" s="252"/>
      <c r="AI27" s="252"/>
      <c r="AJ27" s="252"/>
      <c r="AK27" s="252"/>
      <c r="AL27" s="252"/>
      <c r="AM27" s="252"/>
      <c r="AN27" s="252"/>
      <c r="AO27" s="252"/>
      <c r="AP27" s="252"/>
      <c r="AQ27" s="252"/>
      <c r="AR27" s="252"/>
      <c r="AS27" s="252"/>
      <c r="AT27" s="252"/>
      <c r="AU27" s="252"/>
      <c r="AV27" s="252"/>
      <c r="AW27" s="252"/>
      <c r="AX27" s="252"/>
      <c r="AY27" s="252"/>
      <c r="AZ27" s="252"/>
      <c r="BA27" s="252"/>
      <c r="BB27" s="252"/>
      <c r="BC27" s="252"/>
      <c r="BD27" s="252"/>
      <c r="BE27" s="252"/>
      <c r="BF27" s="252"/>
      <c r="BG27" s="252"/>
      <c r="BH27" s="252"/>
      <c r="BI27" s="252"/>
      <c r="BJ27" s="252"/>
      <c r="BK27" s="252"/>
    </row>
    <row r="28" spans="1:63" ht="45.75" customHeight="1">
      <c r="A28" s="310" t="s">
        <v>55</v>
      </c>
      <c r="B28" s="267">
        <v>100719</v>
      </c>
      <c r="C28" s="267" t="s">
        <v>21</v>
      </c>
      <c r="D28" s="282" t="s">
        <v>56</v>
      </c>
      <c r="E28" s="269" t="s">
        <v>32</v>
      </c>
      <c r="F28" s="270">
        <f>F27*2</f>
        <v>44.8</v>
      </c>
      <c r="G28" s="271">
        <v>13.81</v>
      </c>
      <c r="H28" s="271">
        <f t="shared" si="1"/>
        <v>17.760000000000002</v>
      </c>
      <c r="I28" s="272">
        <f t="shared" si="2"/>
        <v>795.65</v>
      </c>
      <c r="J28" s="273">
        <f t="shared" si="0"/>
        <v>2.9999999999999997E-4</v>
      </c>
      <c r="K28" s="252"/>
      <c r="L28" s="341"/>
      <c r="M28" s="342"/>
      <c r="N28" s="252"/>
      <c r="O28" s="252"/>
      <c r="P28" s="252"/>
      <c r="Q28" s="252"/>
      <c r="R28" s="252"/>
      <c r="S28" s="252"/>
      <c r="T28" s="252"/>
      <c r="U28" s="252"/>
      <c r="V28" s="252"/>
      <c r="W28" s="252"/>
      <c r="X28" s="252"/>
      <c r="Y28" s="252"/>
      <c r="Z28" s="252"/>
      <c r="AA28" s="252"/>
      <c r="AB28" s="252"/>
      <c r="AC28" s="252"/>
      <c r="AD28" s="252"/>
      <c r="AE28" s="252"/>
      <c r="AF28" s="252"/>
      <c r="AG28" s="252"/>
      <c r="AH28" s="252"/>
      <c r="AI28" s="252"/>
      <c r="AJ28" s="252"/>
      <c r="AK28" s="252"/>
      <c r="AL28" s="252"/>
      <c r="AM28" s="252"/>
      <c r="AN28" s="252"/>
      <c r="AO28" s="252"/>
      <c r="AP28" s="252"/>
      <c r="AQ28" s="252"/>
      <c r="AR28" s="252"/>
      <c r="AS28" s="252"/>
      <c r="AT28" s="252"/>
      <c r="AU28" s="252"/>
      <c r="AV28" s="252"/>
      <c r="AW28" s="252"/>
      <c r="AX28" s="252"/>
      <c r="AY28" s="252"/>
      <c r="AZ28" s="252"/>
      <c r="BA28" s="252"/>
      <c r="BB28" s="252"/>
      <c r="BC28" s="252"/>
      <c r="BD28" s="252"/>
      <c r="BE28" s="252"/>
      <c r="BF28" s="252"/>
      <c r="BG28" s="252"/>
      <c r="BH28" s="252"/>
      <c r="BI28" s="252"/>
      <c r="BJ28" s="252"/>
      <c r="BK28" s="252"/>
    </row>
    <row r="29" spans="1:63" ht="37.5" customHeight="1">
      <c r="A29" s="310" t="s">
        <v>57</v>
      </c>
      <c r="B29" s="267">
        <v>100761</v>
      </c>
      <c r="C29" s="267" t="s">
        <v>21</v>
      </c>
      <c r="D29" s="282" t="s">
        <v>58</v>
      </c>
      <c r="E29" s="269" t="s">
        <v>32</v>
      </c>
      <c r="F29" s="270">
        <f>F28</f>
        <v>44.8</v>
      </c>
      <c r="G29" s="271">
        <v>59.21</v>
      </c>
      <c r="H29" s="271">
        <f t="shared" si="1"/>
        <v>76.16</v>
      </c>
      <c r="I29" s="272">
        <f t="shared" si="2"/>
        <v>3411.97</v>
      </c>
      <c r="J29" s="273">
        <f t="shared" si="0"/>
        <v>1.4E-3</v>
      </c>
      <c r="K29" s="252"/>
      <c r="L29" s="341"/>
      <c r="M29" s="342"/>
      <c r="N29" s="252"/>
      <c r="O29" s="252"/>
      <c r="P29" s="252"/>
      <c r="Q29" s="252"/>
      <c r="R29" s="252"/>
      <c r="S29" s="252"/>
      <c r="T29" s="252"/>
      <c r="U29" s="252"/>
      <c r="V29" s="252"/>
      <c r="W29" s="252"/>
      <c r="X29" s="252"/>
      <c r="Y29" s="252"/>
      <c r="Z29" s="252"/>
      <c r="AA29" s="252"/>
      <c r="AB29" s="252"/>
      <c r="AC29" s="252"/>
      <c r="AD29" s="252"/>
      <c r="AE29" s="252"/>
      <c r="AF29" s="252"/>
      <c r="AG29" s="252"/>
      <c r="AH29" s="252"/>
      <c r="AI29" s="252"/>
      <c r="AJ29" s="252"/>
      <c r="AK29" s="252"/>
      <c r="AL29" s="252"/>
      <c r="AM29" s="252"/>
      <c r="AN29" s="252"/>
      <c r="AO29" s="252"/>
      <c r="AP29" s="252"/>
      <c r="AQ29" s="252"/>
      <c r="AR29" s="252"/>
      <c r="AS29" s="252"/>
      <c r="AT29" s="252"/>
      <c r="AU29" s="252"/>
      <c r="AV29" s="252"/>
      <c r="AW29" s="252"/>
      <c r="AX29" s="252"/>
      <c r="AY29" s="252"/>
      <c r="AZ29" s="252"/>
      <c r="BA29" s="252"/>
      <c r="BB29" s="252"/>
      <c r="BC29" s="252"/>
      <c r="BD29" s="252"/>
      <c r="BE29" s="252"/>
      <c r="BF29" s="252"/>
      <c r="BG29" s="252"/>
      <c r="BH29" s="252"/>
      <c r="BI29" s="252"/>
      <c r="BJ29" s="252"/>
      <c r="BK29" s="252"/>
    </row>
    <row r="30" spans="1:63" ht="24.95" customHeight="1">
      <c r="A30" s="310" t="s">
        <v>59</v>
      </c>
      <c r="B30" s="267">
        <v>87257</v>
      </c>
      <c r="C30" s="267" t="s">
        <v>21</v>
      </c>
      <c r="D30" s="282" t="s">
        <v>60</v>
      </c>
      <c r="E30" s="269" t="s">
        <v>32</v>
      </c>
      <c r="F30" s="270">
        <v>117.5</v>
      </c>
      <c r="G30" s="271">
        <v>61.72</v>
      </c>
      <c r="H30" s="271">
        <f t="shared" si="1"/>
        <v>79.39</v>
      </c>
      <c r="I30" s="272">
        <f t="shared" si="2"/>
        <v>9328.33</v>
      </c>
      <c r="J30" s="273">
        <f t="shared" si="0"/>
        <v>4.0000000000000001E-3</v>
      </c>
      <c r="K30" s="252"/>
      <c r="L30" s="341"/>
      <c r="M30" s="342"/>
      <c r="N30" s="252"/>
      <c r="O30" s="252"/>
      <c r="P30" s="252"/>
      <c r="Q30" s="252"/>
      <c r="R30" s="252"/>
      <c r="S30" s="252"/>
      <c r="T30" s="252"/>
      <c r="U30" s="252"/>
      <c r="V30" s="252"/>
      <c r="W30" s="252"/>
      <c r="X30" s="252"/>
      <c r="Y30" s="252"/>
      <c r="Z30" s="252"/>
      <c r="AA30" s="252"/>
      <c r="AB30" s="252"/>
      <c r="AC30" s="252"/>
      <c r="AD30" s="252"/>
      <c r="AE30" s="252"/>
      <c r="AF30" s="252"/>
      <c r="AG30" s="252"/>
      <c r="AH30" s="252"/>
      <c r="AI30" s="252"/>
      <c r="AJ30" s="252"/>
      <c r="AK30" s="252"/>
      <c r="AL30" s="252"/>
      <c r="AM30" s="252"/>
      <c r="AN30" s="252"/>
      <c r="AO30" s="252"/>
      <c r="AP30" s="252"/>
      <c r="AQ30" s="252"/>
      <c r="AR30" s="252"/>
      <c r="AS30" s="252"/>
      <c r="AT30" s="252"/>
      <c r="AU30" s="252"/>
      <c r="AV30" s="252"/>
      <c r="AW30" s="252"/>
      <c r="AX30" s="252"/>
      <c r="AY30" s="252"/>
      <c r="AZ30" s="252"/>
      <c r="BA30" s="252"/>
      <c r="BB30" s="252"/>
      <c r="BC30" s="252"/>
      <c r="BD30" s="252"/>
      <c r="BE30" s="252"/>
      <c r="BF30" s="252"/>
      <c r="BG30" s="252"/>
      <c r="BH30" s="252"/>
      <c r="BI30" s="252"/>
      <c r="BJ30" s="252"/>
      <c r="BK30" s="252"/>
    </row>
    <row r="31" spans="1:63" ht="24.95" customHeight="1">
      <c r="A31" s="310" t="s">
        <v>61</v>
      </c>
      <c r="B31" s="267">
        <v>88650</v>
      </c>
      <c r="C31" s="267" t="s">
        <v>21</v>
      </c>
      <c r="D31" s="282" t="s">
        <v>62</v>
      </c>
      <c r="E31" s="269" t="s">
        <v>39</v>
      </c>
      <c r="F31" s="270">
        <v>32.25</v>
      </c>
      <c r="G31" s="271">
        <v>11.84</v>
      </c>
      <c r="H31" s="271">
        <f t="shared" si="1"/>
        <v>15.23</v>
      </c>
      <c r="I31" s="272">
        <f t="shared" si="2"/>
        <v>491.17</v>
      </c>
      <c r="J31" s="273">
        <f t="shared" si="0"/>
        <v>2.0000000000000001E-4</v>
      </c>
      <c r="K31" s="252"/>
      <c r="L31" s="341"/>
      <c r="M31" s="342"/>
      <c r="N31" s="252"/>
      <c r="O31" s="252"/>
      <c r="P31" s="252"/>
      <c r="Q31" s="252"/>
      <c r="R31" s="252"/>
      <c r="S31" s="252"/>
      <c r="T31" s="252"/>
      <c r="U31" s="252"/>
      <c r="V31" s="252"/>
      <c r="W31" s="252"/>
      <c r="X31" s="252"/>
      <c r="Y31" s="252"/>
      <c r="Z31" s="252"/>
      <c r="AA31" s="252"/>
      <c r="AB31" s="252"/>
      <c r="AC31" s="252"/>
      <c r="AD31" s="252"/>
      <c r="AE31" s="252"/>
      <c r="AF31" s="252"/>
      <c r="AG31" s="252"/>
      <c r="AH31" s="252"/>
      <c r="AI31" s="252"/>
      <c r="AJ31" s="252"/>
      <c r="AK31" s="252"/>
      <c r="AL31" s="252"/>
      <c r="AM31" s="252"/>
      <c r="AN31" s="252"/>
      <c r="AO31" s="252"/>
      <c r="AP31" s="252"/>
      <c r="AQ31" s="252"/>
      <c r="AR31" s="252"/>
      <c r="AS31" s="252"/>
      <c r="AT31" s="252"/>
      <c r="AU31" s="252"/>
      <c r="AV31" s="252"/>
      <c r="AW31" s="252"/>
      <c r="AX31" s="252"/>
      <c r="AY31" s="252"/>
      <c r="AZ31" s="252"/>
      <c r="BA31" s="252"/>
      <c r="BB31" s="252"/>
      <c r="BC31" s="252"/>
      <c r="BD31" s="252"/>
      <c r="BE31" s="252"/>
      <c r="BF31" s="252"/>
      <c r="BG31" s="252"/>
      <c r="BH31" s="252"/>
      <c r="BI31" s="252"/>
      <c r="BJ31" s="252"/>
      <c r="BK31" s="252"/>
    </row>
    <row r="32" spans="1:63" ht="34.5" customHeight="1">
      <c r="A32" s="310" t="s">
        <v>63</v>
      </c>
      <c r="B32" s="267" t="s">
        <v>64</v>
      </c>
      <c r="C32" s="267" t="s">
        <v>65</v>
      </c>
      <c r="D32" s="282" t="s">
        <v>66</v>
      </c>
      <c r="E32" s="269" t="s">
        <v>32</v>
      </c>
      <c r="F32" s="270">
        <f>F27*0.06</f>
        <v>1.3439999999999999</v>
      </c>
      <c r="G32" s="271">
        <v>308.85000000000002</v>
      </c>
      <c r="H32" s="271">
        <f t="shared" si="1"/>
        <v>397.27</v>
      </c>
      <c r="I32" s="272">
        <f t="shared" si="2"/>
        <v>533.92999999999995</v>
      </c>
      <c r="J32" s="273">
        <f t="shared" si="0"/>
        <v>2.0000000000000001E-4</v>
      </c>
      <c r="K32" s="252"/>
      <c r="L32" s="341"/>
      <c r="M32" s="342"/>
      <c r="N32" s="252"/>
      <c r="O32" s="252"/>
      <c r="P32" s="252"/>
      <c r="Q32" s="252"/>
      <c r="R32" s="252"/>
      <c r="S32" s="252"/>
      <c r="T32" s="252"/>
      <c r="U32" s="252"/>
      <c r="V32" s="252"/>
      <c r="W32" s="252"/>
      <c r="X32" s="252"/>
      <c r="Y32" s="252"/>
      <c r="Z32" s="252"/>
      <c r="AA32" s="252"/>
      <c r="AB32" s="252"/>
      <c r="AC32" s="252"/>
      <c r="AD32" s="252"/>
      <c r="AE32" s="252"/>
      <c r="AF32" s="252"/>
      <c r="AG32" s="252"/>
      <c r="AH32" s="252"/>
      <c r="AI32" s="252"/>
      <c r="AJ32" s="252"/>
      <c r="AK32" s="252"/>
      <c r="AL32" s="252"/>
      <c r="AM32" s="252"/>
      <c r="AN32" s="252"/>
      <c r="AO32" s="252"/>
      <c r="AP32" s="252"/>
      <c r="AQ32" s="252"/>
      <c r="AR32" s="252"/>
      <c r="AS32" s="252"/>
      <c r="AT32" s="252"/>
      <c r="AU32" s="252"/>
      <c r="AV32" s="252"/>
      <c r="AW32" s="252"/>
      <c r="AX32" s="252"/>
      <c r="AY32" s="252"/>
      <c r="AZ32" s="252"/>
      <c r="BA32" s="252"/>
      <c r="BB32" s="252"/>
      <c r="BC32" s="252"/>
      <c r="BD32" s="252"/>
      <c r="BE32" s="252"/>
      <c r="BF32" s="252"/>
      <c r="BG32" s="252"/>
      <c r="BH32" s="252"/>
      <c r="BI32" s="252"/>
      <c r="BJ32" s="252"/>
      <c r="BK32" s="252"/>
    </row>
    <row r="33" spans="1:63" ht="24.95" customHeight="1">
      <c r="A33" s="453" t="s">
        <v>67</v>
      </c>
      <c r="B33" s="454"/>
      <c r="C33" s="454"/>
      <c r="D33" s="454"/>
      <c r="E33" s="454"/>
      <c r="F33" s="454"/>
      <c r="G33" s="454"/>
      <c r="H33" s="455"/>
      <c r="I33" s="286">
        <f>SUM(I26:I32)</f>
        <v>89333.739999999991</v>
      </c>
      <c r="J33" s="275">
        <f t="shared" si="0"/>
        <v>3.7900000000000003E-2</v>
      </c>
      <c r="K33" s="252"/>
      <c r="L33" s="340"/>
      <c r="M33" s="342"/>
      <c r="N33" s="252"/>
      <c r="O33" s="252"/>
      <c r="P33" s="252"/>
      <c r="Q33" s="252"/>
      <c r="R33" s="252"/>
      <c r="S33" s="252"/>
      <c r="T33" s="252"/>
      <c r="U33" s="252"/>
      <c r="V33" s="252"/>
      <c r="W33" s="252"/>
      <c r="X33" s="252"/>
      <c r="Y33" s="252"/>
      <c r="Z33" s="252"/>
      <c r="AA33" s="252"/>
      <c r="AB33" s="252"/>
      <c r="AC33" s="252"/>
      <c r="AD33" s="252"/>
      <c r="AE33" s="252"/>
      <c r="AF33" s="252"/>
      <c r="AG33" s="252"/>
      <c r="AH33" s="252"/>
      <c r="AI33" s="252"/>
      <c r="AJ33" s="252"/>
      <c r="AK33" s="252"/>
      <c r="AL33" s="252"/>
      <c r="AM33" s="252"/>
      <c r="AN33" s="252"/>
      <c r="AO33" s="252"/>
      <c r="AP33" s="252"/>
      <c r="AQ33" s="252"/>
      <c r="AR33" s="252"/>
      <c r="AS33" s="252"/>
      <c r="AT33" s="252"/>
      <c r="AU33" s="252"/>
      <c r="AV33" s="252"/>
      <c r="AW33" s="252"/>
      <c r="AX33" s="252"/>
      <c r="AY33" s="252"/>
      <c r="AZ33" s="252"/>
      <c r="BA33" s="252"/>
      <c r="BB33" s="252"/>
      <c r="BC33" s="252"/>
      <c r="BD33" s="252"/>
      <c r="BE33" s="252"/>
      <c r="BF33" s="252"/>
      <c r="BG33" s="252"/>
      <c r="BH33" s="252"/>
      <c r="BI33" s="252"/>
      <c r="BJ33" s="252"/>
      <c r="BK33" s="288"/>
    </row>
    <row r="34" spans="1:63" ht="24.95" customHeight="1">
      <c r="A34" s="461"/>
      <c r="B34" s="462"/>
      <c r="C34" s="462"/>
      <c r="D34" s="462"/>
      <c r="E34" s="462"/>
      <c r="F34" s="462"/>
      <c r="G34" s="462"/>
      <c r="H34" s="462"/>
      <c r="I34" s="462"/>
      <c r="J34" s="463"/>
      <c r="K34" s="252"/>
      <c r="L34" s="340"/>
      <c r="M34" s="342"/>
      <c r="N34" s="252"/>
      <c r="O34" s="252"/>
      <c r="P34" s="252"/>
      <c r="Q34" s="252"/>
      <c r="R34" s="252"/>
      <c r="S34" s="252"/>
      <c r="T34" s="252"/>
      <c r="U34" s="252"/>
      <c r="V34" s="252"/>
      <c r="W34" s="252"/>
      <c r="X34" s="252"/>
      <c r="Y34" s="252"/>
      <c r="Z34" s="252"/>
      <c r="AA34" s="252"/>
      <c r="AB34" s="252"/>
      <c r="AC34" s="252"/>
      <c r="AD34" s="252"/>
      <c r="AE34" s="252"/>
      <c r="AF34" s="252"/>
      <c r="AG34" s="252"/>
      <c r="AH34" s="252"/>
      <c r="AI34" s="252"/>
      <c r="AJ34" s="252"/>
      <c r="AK34" s="252"/>
      <c r="AL34" s="252"/>
      <c r="AM34" s="252"/>
      <c r="AN34" s="252"/>
      <c r="AO34" s="252"/>
      <c r="AP34" s="252"/>
      <c r="AQ34" s="252"/>
      <c r="AR34" s="252"/>
      <c r="AS34" s="252"/>
      <c r="AT34" s="252"/>
      <c r="AU34" s="252"/>
      <c r="AV34" s="252"/>
      <c r="AW34" s="252"/>
      <c r="AX34" s="252"/>
      <c r="AY34" s="252"/>
      <c r="AZ34" s="252"/>
      <c r="BA34" s="252"/>
      <c r="BB34" s="252"/>
      <c r="BC34" s="252"/>
      <c r="BD34" s="252"/>
      <c r="BE34" s="252"/>
      <c r="BF34" s="252"/>
      <c r="BG34" s="252"/>
      <c r="BH34" s="252"/>
      <c r="BI34" s="252"/>
      <c r="BJ34" s="252"/>
      <c r="BK34" s="288"/>
    </row>
    <row r="35" spans="1:63" ht="24.95" customHeight="1">
      <c r="A35" s="276">
        <v>6</v>
      </c>
      <c r="B35" s="464" t="s">
        <v>68</v>
      </c>
      <c r="C35" s="465"/>
      <c r="D35" s="452"/>
      <c r="E35" s="287"/>
      <c r="F35" s="278"/>
      <c r="G35" s="279"/>
      <c r="H35" s="279"/>
      <c r="I35" s="280"/>
      <c r="J35" s="281"/>
      <c r="K35" s="252"/>
      <c r="L35" s="340"/>
      <c r="M35" s="342"/>
      <c r="N35" s="252"/>
      <c r="O35" s="252"/>
      <c r="P35" s="252"/>
      <c r="Q35" s="252"/>
      <c r="R35" s="252"/>
      <c r="S35" s="252"/>
      <c r="T35" s="252"/>
      <c r="U35" s="252"/>
      <c r="V35" s="252"/>
      <c r="W35" s="252"/>
      <c r="X35" s="252"/>
      <c r="Y35" s="252"/>
      <c r="Z35" s="252"/>
      <c r="AA35" s="252"/>
      <c r="AB35" s="252"/>
      <c r="AC35" s="252"/>
      <c r="AD35" s="252"/>
      <c r="AE35" s="252"/>
      <c r="AF35" s="252"/>
      <c r="AG35" s="252"/>
      <c r="AH35" s="252"/>
      <c r="AI35" s="252"/>
      <c r="AJ35" s="252"/>
      <c r="AK35" s="252"/>
      <c r="AL35" s="252"/>
      <c r="AM35" s="252"/>
      <c r="AN35" s="252"/>
      <c r="AO35" s="252"/>
      <c r="AP35" s="252"/>
      <c r="AQ35" s="252"/>
      <c r="AR35" s="252"/>
      <c r="AS35" s="252"/>
      <c r="AT35" s="252"/>
      <c r="AU35" s="252"/>
      <c r="AV35" s="252"/>
      <c r="AW35" s="252"/>
      <c r="AX35" s="252"/>
      <c r="AY35" s="252"/>
      <c r="AZ35" s="252"/>
      <c r="BA35" s="252"/>
      <c r="BB35" s="252"/>
      <c r="BC35" s="252"/>
      <c r="BD35" s="252"/>
      <c r="BE35" s="252"/>
      <c r="BF35" s="252"/>
      <c r="BG35" s="252"/>
      <c r="BH35" s="252"/>
      <c r="BI35" s="252"/>
      <c r="BJ35" s="252"/>
      <c r="BK35" s="288"/>
    </row>
    <row r="36" spans="1:63" ht="24.95" customHeight="1">
      <c r="A36" s="298" t="s">
        <v>69</v>
      </c>
      <c r="B36" s="458" t="s">
        <v>70</v>
      </c>
      <c r="C36" s="458"/>
      <c r="D36" s="459"/>
      <c r="E36" s="299"/>
      <c r="F36" s="300"/>
      <c r="G36" s="301"/>
      <c r="H36" s="112"/>
      <c r="I36" s="115">
        <f>SUM(I37:I38)</f>
        <v>92468.790000000008</v>
      </c>
      <c r="J36" s="275">
        <f t="shared" ref="J36:J50" si="3">ROUND(I36/$I$279,4)</f>
        <v>3.9300000000000002E-2</v>
      </c>
      <c r="K36" s="252"/>
      <c r="L36" s="340"/>
      <c r="M36" s="342"/>
      <c r="N36" s="252"/>
      <c r="O36" s="252"/>
      <c r="P36" s="252"/>
      <c r="Q36" s="252"/>
      <c r="R36" s="252"/>
      <c r="S36" s="252"/>
      <c r="T36" s="252"/>
      <c r="U36" s="252"/>
      <c r="V36" s="252"/>
      <c r="W36" s="252"/>
      <c r="X36" s="252"/>
      <c r="Y36" s="252"/>
      <c r="Z36" s="252"/>
      <c r="AA36" s="252"/>
      <c r="AB36" s="252"/>
      <c r="AC36" s="252"/>
      <c r="AD36" s="252"/>
      <c r="AE36" s="252"/>
      <c r="AF36" s="252"/>
      <c r="AG36" s="252"/>
      <c r="AH36" s="252"/>
      <c r="AI36" s="252"/>
      <c r="AJ36" s="252"/>
      <c r="AK36" s="252"/>
      <c r="AL36" s="252"/>
      <c r="AM36" s="252"/>
      <c r="AN36" s="252"/>
      <c r="AO36" s="252"/>
      <c r="AP36" s="252"/>
      <c r="AQ36" s="252"/>
      <c r="AR36" s="252"/>
      <c r="AS36" s="252"/>
      <c r="AT36" s="252"/>
      <c r="AU36" s="252"/>
      <c r="AV36" s="252"/>
      <c r="AW36" s="252"/>
      <c r="AX36" s="252"/>
      <c r="AY36" s="252"/>
      <c r="AZ36" s="252"/>
      <c r="BA36" s="252"/>
      <c r="BB36" s="252"/>
      <c r="BC36" s="252"/>
      <c r="BD36" s="252"/>
      <c r="BE36" s="252"/>
      <c r="BF36" s="252"/>
      <c r="BG36" s="252"/>
      <c r="BH36" s="252"/>
      <c r="BI36" s="252"/>
      <c r="BJ36" s="252"/>
      <c r="BK36" s="288"/>
    </row>
    <row r="37" spans="1:63" ht="49.5" customHeight="1">
      <c r="A37" s="310" t="s">
        <v>71</v>
      </c>
      <c r="B37" s="267" t="s">
        <v>72</v>
      </c>
      <c r="C37" s="267" t="s">
        <v>65</v>
      </c>
      <c r="D37" s="282" t="s">
        <v>73</v>
      </c>
      <c r="E37" s="269" t="s">
        <v>74</v>
      </c>
      <c r="F37" s="270">
        <f>1856.69+519.17</f>
        <v>2375.86</v>
      </c>
      <c r="G37" s="271">
        <v>25.45</v>
      </c>
      <c r="H37" s="271">
        <f>ROUND(G37*(1+$G$2),2)</f>
        <v>32.74</v>
      </c>
      <c r="I37" s="272">
        <f>ROUND(H37*F37,2)</f>
        <v>77785.66</v>
      </c>
      <c r="J37" s="273">
        <f t="shared" si="3"/>
        <v>3.3000000000000002E-2</v>
      </c>
      <c r="K37" s="252"/>
      <c r="L37" s="341"/>
      <c r="M37" s="342"/>
      <c r="N37" s="252"/>
      <c r="O37" s="252"/>
      <c r="P37" s="252"/>
      <c r="Q37" s="252"/>
      <c r="R37" s="252"/>
      <c r="S37" s="252"/>
      <c r="T37" s="252"/>
      <c r="U37" s="252"/>
      <c r="V37" s="252"/>
      <c r="W37" s="252"/>
      <c r="X37" s="252"/>
      <c r="Y37" s="252"/>
      <c r="Z37" s="252"/>
      <c r="AA37" s="252"/>
      <c r="AB37" s="252"/>
      <c r="AC37" s="252"/>
      <c r="AD37" s="252"/>
      <c r="AE37" s="252"/>
      <c r="AF37" s="252"/>
      <c r="AG37" s="252"/>
      <c r="AH37" s="252"/>
      <c r="AI37" s="252"/>
      <c r="AJ37" s="252"/>
      <c r="AK37" s="252"/>
      <c r="AL37" s="252"/>
      <c r="AM37" s="252"/>
      <c r="AN37" s="252"/>
      <c r="AO37" s="252"/>
      <c r="AP37" s="252"/>
      <c r="AQ37" s="252"/>
      <c r="AR37" s="252"/>
      <c r="AS37" s="252"/>
      <c r="AT37" s="252"/>
      <c r="AU37" s="252"/>
      <c r="AV37" s="252"/>
      <c r="AW37" s="252"/>
      <c r="AX37" s="252"/>
      <c r="AY37" s="252"/>
      <c r="AZ37" s="252"/>
      <c r="BA37" s="252"/>
      <c r="BB37" s="252"/>
      <c r="BC37" s="252"/>
      <c r="BD37" s="252"/>
      <c r="BE37" s="252"/>
      <c r="BF37" s="252"/>
      <c r="BG37" s="252"/>
      <c r="BH37" s="252"/>
      <c r="BI37" s="252"/>
      <c r="BJ37" s="252"/>
      <c r="BK37" s="252"/>
    </row>
    <row r="38" spans="1:63" ht="32.25" customHeight="1">
      <c r="A38" s="310" t="s">
        <v>75</v>
      </c>
      <c r="B38" s="267" t="s">
        <v>76</v>
      </c>
      <c r="C38" s="267" t="s">
        <v>65</v>
      </c>
      <c r="D38" s="282" t="s">
        <v>77</v>
      </c>
      <c r="E38" s="269" t="s">
        <v>32</v>
      </c>
      <c r="F38" s="270">
        <f>ROUND(F37*0.11,2)*1.2</f>
        <v>313.60799999999995</v>
      </c>
      <c r="G38" s="271">
        <v>36.4</v>
      </c>
      <c r="H38" s="271">
        <f>ROUND(G38*(1+$G$2),2)</f>
        <v>46.82</v>
      </c>
      <c r="I38" s="272">
        <f>ROUND(H38*F38,2)</f>
        <v>14683.13</v>
      </c>
      <c r="J38" s="273">
        <f t="shared" si="3"/>
        <v>6.1999999999999998E-3</v>
      </c>
      <c r="K38" s="252"/>
      <c r="L38" s="341"/>
      <c r="M38" s="342"/>
      <c r="N38" s="252"/>
      <c r="O38" s="252"/>
      <c r="P38" s="252"/>
      <c r="Q38" s="252"/>
      <c r="R38" s="252"/>
      <c r="S38" s="252"/>
      <c r="T38" s="252"/>
      <c r="U38" s="252"/>
      <c r="V38" s="252"/>
      <c r="W38" s="252"/>
      <c r="X38" s="252"/>
      <c r="Y38" s="252"/>
      <c r="Z38" s="252"/>
      <c r="AA38" s="252"/>
      <c r="AB38" s="252"/>
      <c r="AC38" s="252"/>
      <c r="AD38" s="252"/>
      <c r="AE38" s="252"/>
      <c r="AF38" s="252"/>
      <c r="AG38" s="252"/>
      <c r="AH38" s="252"/>
      <c r="AI38" s="252"/>
      <c r="AJ38" s="252"/>
      <c r="AK38" s="252"/>
      <c r="AL38" s="252"/>
      <c r="AM38" s="252"/>
      <c r="AN38" s="252"/>
      <c r="AO38" s="252"/>
      <c r="AP38" s="252"/>
      <c r="AQ38" s="252"/>
      <c r="AR38" s="252"/>
      <c r="AS38" s="252"/>
      <c r="AT38" s="252"/>
      <c r="AU38" s="252"/>
      <c r="AV38" s="252"/>
      <c r="AW38" s="252"/>
      <c r="AX38" s="252"/>
      <c r="AY38" s="252"/>
      <c r="AZ38" s="252"/>
      <c r="BA38" s="252"/>
      <c r="BB38" s="252"/>
      <c r="BC38" s="252"/>
      <c r="BD38" s="252"/>
      <c r="BE38" s="252"/>
      <c r="BF38" s="252"/>
      <c r="BG38" s="252"/>
      <c r="BH38" s="252"/>
      <c r="BI38" s="252"/>
      <c r="BJ38" s="252"/>
      <c r="BK38" s="252"/>
    </row>
    <row r="39" spans="1:63" ht="24.95" customHeight="1">
      <c r="A39" s="298" t="s">
        <v>78</v>
      </c>
      <c r="B39" s="458" t="s">
        <v>79</v>
      </c>
      <c r="C39" s="458"/>
      <c r="D39" s="459"/>
      <c r="E39" s="299"/>
      <c r="F39" s="300"/>
      <c r="G39" s="301"/>
      <c r="H39" s="112"/>
      <c r="I39" s="115">
        <f>SUM(I40)</f>
        <v>69419.02</v>
      </c>
      <c r="J39" s="275">
        <f t="shared" si="3"/>
        <v>2.9499999999999998E-2</v>
      </c>
      <c r="K39" s="252"/>
      <c r="L39" s="340"/>
      <c r="M39" s="342"/>
      <c r="N39" s="252"/>
      <c r="O39" s="252"/>
      <c r="P39" s="252"/>
      <c r="Q39" s="252"/>
      <c r="R39" s="252"/>
      <c r="S39" s="252"/>
      <c r="T39" s="252"/>
      <c r="U39" s="252"/>
      <c r="V39" s="252"/>
      <c r="W39" s="252"/>
      <c r="X39" s="252"/>
      <c r="Y39" s="252"/>
      <c r="Z39" s="252"/>
      <c r="AA39" s="252"/>
      <c r="AB39" s="252"/>
      <c r="AC39" s="252"/>
      <c r="AD39" s="252"/>
      <c r="AE39" s="252"/>
      <c r="AF39" s="252"/>
      <c r="AG39" s="252"/>
      <c r="AH39" s="252"/>
      <c r="AI39" s="252"/>
      <c r="AJ39" s="252"/>
      <c r="AK39" s="252"/>
      <c r="AL39" s="252"/>
      <c r="AM39" s="252"/>
      <c r="AN39" s="252"/>
      <c r="AO39" s="252"/>
      <c r="AP39" s="252"/>
      <c r="AQ39" s="252"/>
      <c r="AR39" s="252"/>
      <c r="AS39" s="252"/>
      <c r="AT39" s="252"/>
      <c r="AU39" s="252"/>
      <c r="AV39" s="252"/>
      <c r="AW39" s="252"/>
      <c r="AX39" s="252"/>
      <c r="AY39" s="252"/>
      <c r="AZ39" s="252"/>
      <c r="BA39" s="252"/>
      <c r="BB39" s="252"/>
      <c r="BC39" s="252"/>
      <c r="BD39" s="252"/>
      <c r="BE39" s="252"/>
      <c r="BF39" s="252"/>
      <c r="BG39" s="252"/>
      <c r="BH39" s="252"/>
      <c r="BI39" s="252"/>
      <c r="BJ39" s="252"/>
      <c r="BK39" s="288"/>
    </row>
    <row r="40" spans="1:63" ht="33.75" customHeight="1">
      <c r="A40" s="310" t="s">
        <v>80</v>
      </c>
      <c r="B40" s="267">
        <v>94443</v>
      </c>
      <c r="C40" s="267" t="s">
        <v>21</v>
      </c>
      <c r="D40" s="282" t="s">
        <v>81</v>
      </c>
      <c r="E40" s="269" t="s">
        <v>32</v>
      </c>
      <c r="F40" s="270">
        <v>764.19</v>
      </c>
      <c r="G40" s="271">
        <v>70.62</v>
      </c>
      <c r="H40" s="271">
        <f>ROUND(G40*(1+$G$2),2)</f>
        <v>90.84</v>
      </c>
      <c r="I40" s="272">
        <f>ROUND(H40*F40,2)</f>
        <v>69419.02</v>
      </c>
      <c r="J40" s="273">
        <f t="shared" si="3"/>
        <v>2.9499999999999998E-2</v>
      </c>
      <c r="K40" s="252"/>
      <c r="L40" s="341"/>
      <c r="M40" s="342"/>
      <c r="N40" s="252"/>
      <c r="O40" s="252"/>
      <c r="P40" s="252"/>
      <c r="Q40" s="252"/>
      <c r="R40" s="252"/>
      <c r="S40" s="252"/>
      <c r="T40" s="252"/>
      <c r="U40" s="252"/>
      <c r="V40" s="252"/>
      <c r="W40" s="252"/>
      <c r="X40" s="252"/>
      <c r="Y40" s="252"/>
      <c r="Z40" s="252"/>
      <c r="AA40" s="252"/>
      <c r="AB40" s="252"/>
      <c r="AC40" s="252"/>
      <c r="AD40" s="252"/>
      <c r="AE40" s="252"/>
      <c r="AF40" s="252"/>
      <c r="AG40" s="252"/>
      <c r="AH40" s="252"/>
      <c r="AI40" s="252"/>
      <c r="AJ40" s="252"/>
      <c r="AK40" s="252"/>
      <c r="AL40" s="252"/>
      <c r="AM40" s="252"/>
      <c r="AN40" s="252"/>
      <c r="AO40" s="252"/>
      <c r="AP40" s="252"/>
      <c r="AQ40" s="252"/>
      <c r="AR40" s="252"/>
      <c r="AS40" s="252"/>
      <c r="AT40" s="252"/>
      <c r="AU40" s="252"/>
      <c r="AV40" s="252"/>
      <c r="AW40" s="252"/>
      <c r="AX40" s="252"/>
      <c r="AY40" s="252"/>
      <c r="AZ40" s="252"/>
      <c r="BA40" s="252"/>
      <c r="BB40" s="252"/>
      <c r="BC40" s="252"/>
      <c r="BD40" s="252"/>
      <c r="BE40" s="252"/>
      <c r="BF40" s="252"/>
      <c r="BG40" s="252"/>
      <c r="BH40" s="252"/>
      <c r="BI40" s="252"/>
      <c r="BJ40" s="252"/>
      <c r="BK40" s="252"/>
    </row>
    <row r="41" spans="1:63" ht="24.95" customHeight="1">
      <c r="A41" s="298" t="s">
        <v>82</v>
      </c>
      <c r="B41" s="458" t="s">
        <v>83</v>
      </c>
      <c r="C41" s="458"/>
      <c r="D41" s="459"/>
      <c r="E41" s="299"/>
      <c r="F41" s="300"/>
      <c r="G41" s="300"/>
      <c r="H41" s="112"/>
      <c r="I41" s="115">
        <f>SUM(I42:I49)</f>
        <v>54779.729999999996</v>
      </c>
      <c r="J41" s="275">
        <f t="shared" si="3"/>
        <v>2.3300000000000001E-2</v>
      </c>
      <c r="K41" s="252"/>
      <c r="L41" s="340"/>
      <c r="M41" s="342"/>
      <c r="N41" s="252"/>
      <c r="O41" s="252"/>
      <c r="P41" s="252"/>
      <c r="Q41" s="252"/>
      <c r="R41" s="252"/>
      <c r="S41" s="252"/>
      <c r="T41" s="252"/>
      <c r="U41" s="252"/>
      <c r="V41" s="252"/>
      <c r="W41" s="252"/>
      <c r="X41" s="252"/>
      <c r="Y41" s="252"/>
      <c r="Z41" s="252"/>
      <c r="AA41" s="252"/>
      <c r="AB41" s="252"/>
      <c r="AC41" s="252"/>
      <c r="AD41" s="252"/>
      <c r="AE41" s="252"/>
      <c r="AF41" s="252"/>
      <c r="AG41" s="252"/>
      <c r="AH41" s="252"/>
      <c r="AI41" s="252"/>
      <c r="AJ41" s="252"/>
      <c r="AK41" s="252"/>
      <c r="AL41" s="252"/>
      <c r="AM41" s="252"/>
      <c r="AN41" s="252"/>
      <c r="AO41" s="252"/>
      <c r="AP41" s="252"/>
      <c r="AQ41" s="252"/>
      <c r="AR41" s="252"/>
      <c r="AS41" s="252"/>
      <c r="AT41" s="252"/>
      <c r="AU41" s="252"/>
      <c r="AV41" s="252"/>
      <c r="AW41" s="252"/>
      <c r="AX41" s="252"/>
      <c r="AY41" s="252"/>
      <c r="AZ41" s="252"/>
      <c r="BA41" s="252"/>
      <c r="BB41" s="252"/>
      <c r="BC41" s="252"/>
      <c r="BD41" s="252"/>
      <c r="BE41" s="252"/>
      <c r="BF41" s="252"/>
      <c r="BG41" s="252"/>
      <c r="BH41" s="252"/>
      <c r="BI41" s="252"/>
      <c r="BJ41" s="252"/>
      <c r="BK41" s="288"/>
    </row>
    <row r="42" spans="1:63" ht="39" customHeight="1">
      <c r="A42" s="310" t="s">
        <v>84</v>
      </c>
      <c r="B42" s="267">
        <v>94219</v>
      </c>
      <c r="C42" s="267" t="s">
        <v>21</v>
      </c>
      <c r="D42" s="282" t="s">
        <v>85</v>
      </c>
      <c r="E42" s="269" t="s">
        <v>39</v>
      </c>
      <c r="F42" s="270">
        <v>150.43</v>
      </c>
      <c r="G42" s="271">
        <v>47.97</v>
      </c>
      <c r="H42" s="271">
        <f>ROUND(G42*(1+$G$2),2)</f>
        <v>61.7</v>
      </c>
      <c r="I42" s="272">
        <f>ROUND(H42*F42,2)</f>
        <v>9281.5300000000007</v>
      </c>
      <c r="J42" s="273">
        <f t="shared" si="3"/>
        <v>3.8999999999999998E-3</v>
      </c>
      <c r="K42" s="252"/>
      <c r="L42" s="341"/>
      <c r="M42" s="342"/>
      <c r="N42" s="252"/>
      <c r="O42" s="252"/>
      <c r="P42" s="252"/>
      <c r="Q42" s="252"/>
      <c r="R42" s="252"/>
      <c r="S42" s="252"/>
      <c r="T42" s="252"/>
      <c r="U42" s="252"/>
      <c r="V42" s="252"/>
      <c r="W42" s="252"/>
      <c r="X42" s="252"/>
      <c r="Y42" s="252"/>
      <c r="Z42" s="252"/>
      <c r="AA42" s="252"/>
      <c r="AB42" s="252"/>
      <c r="AC42" s="252"/>
      <c r="AD42" s="252"/>
      <c r="AE42" s="252"/>
      <c r="AF42" s="252"/>
      <c r="AG42" s="252"/>
      <c r="AH42" s="252"/>
      <c r="AI42" s="252"/>
      <c r="AJ42" s="252"/>
      <c r="AK42" s="252"/>
      <c r="AL42" s="252"/>
      <c r="AM42" s="252"/>
      <c r="AN42" s="252"/>
      <c r="AO42" s="252"/>
      <c r="AP42" s="252"/>
      <c r="AQ42" s="252"/>
      <c r="AR42" s="252"/>
      <c r="AS42" s="252"/>
      <c r="AT42" s="252"/>
      <c r="AU42" s="252"/>
      <c r="AV42" s="252"/>
      <c r="AW42" s="252"/>
      <c r="AX42" s="252"/>
      <c r="AY42" s="252"/>
      <c r="AZ42" s="252"/>
      <c r="BA42" s="252"/>
      <c r="BB42" s="252"/>
      <c r="BC42" s="252"/>
      <c r="BD42" s="252"/>
      <c r="BE42" s="252"/>
      <c r="BF42" s="252"/>
      <c r="BG42" s="252"/>
      <c r="BH42" s="252"/>
      <c r="BI42" s="252"/>
      <c r="BJ42" s="252"/>
      <c r="BK42" s="252"/>
    </row>
    <row r="43" spans="1:63" ht="31.5" customHeight="1">
      <c r="A43" s="310" t="s">
        <v>86</v>
      </c>
      <c r="B43" s="267">
        <v>94228</v>
      </c>
      <c r="C43" s="267" t="s">
        <v>21</v>
      </c>
      <c r="D43" s="282" t="s">
        <v>87</v>
      </c>
      <c r="E43" s="269" t="s">
        <v>39</v>
      </c>
      <c r="F43" s="270">
        <v>263.16000000000003</v>
      </c>
      <c r="G43" s="271">
        <v>97.87</v>
      </c>
      <c r="H43" s="271">
        <f t="shared" ref="H43:H49" si="4">ROUND(G43*(1+$G$2),2)</f>
        <v>125.89</v>
      </c>
      <c r="I43" s="272">
        <f t="shared" ref="I43:I49" si="5">ROUND(H43*F43,2)</f>
        <v>33129.21</v>
      </c>
      <c r="J43" s="273">
        <f t="shared" si="3"/>
        <v>1.41E-2</v>
      </c>
      <c r="K43" s="252"/>
      <c r="L43" s="341"/>
      <c r="M43" s="342"/>
      <c r="N43" s="252"/>
      <c r="O43" s="252"/>
      <c r="P43" s="252"/>
      <c r="Q43" s="252"/>
      <c r="R43" s="252"/>
      <c r="S43" s="252"/>
      <c r="T43" s="252"/>
      <c r="U43" s="252"/>
      <c r="V43" s="252"/>
      <c r="W43" s="252"/>
      <c r="X43" s="252"/>
      <c r="Y43" s="252"/>
      <c r="Z43" s="252"/>
      <c r="AA43" s="252"/>
      <c r="AB43" s="252"/>
      <c r="AC43" s="252"/>
      <c r="AD43" s="252"/>
      <c r="AE43" s="252"/>
      <c r="AF43" s="252"/>
      <c r="AG43" s="252"/>
      <c r="AH43" s="252"/>
      <c r="AI43" s="252"/>
      <c r="AJ43" s="252"/>
      <c r="AK43" s="252"/>
      <c r="AL43" s="252"/>
      <c r="AM43" s="252"/>
      <c r="AN43" s="252"/>
      <c r="AO43" s="252"/>
      <c r="AP43" s="252"/>
      <c r="AQ43" s="252"/>
      <c r="AR43" s="252"/>
      <c r="AS43" s="252"/>
      <c r="AT43" s="252"/>
      <c r="AU43" s="252"/>
      <c r="AV43" s="252"/>
      <c r="AW43" s="252"/>
      <c r="AX43" s="252"/>
      <c r="AY43" s="252"/>
      <c r="AZ43" s="252"/>
      <c r="BA43" s="252"/>
      <c r="BB43" s="252"/>
      <c r="BC43" s="252"/>
      <c r="BD43" s="252"/>
      <c r="BE43" s="252"/>
      <c r="BF43" s="252"/>
      <c r="BG43" s="252"/>
      <c r="BH43" s="252"/>
      <c r="BI43" s="252"/>
      <c r="BJ43" s="252"/>
      <c r="BK43" s="252"/>
    </row>
    <row r="44" spans="1:63" ht="24.95" customHeight="1">
      <c r="A44" s="310" t="s">
        <v>88</v>
      </c>
      <c r="B44" s="267">
        <v>94231</v>
      </c>
      <c r="C44" s="267" t="s">
        <v>21</v>
      </c>
      <c r="D44" s="282" t="s">
        <v>89</v>
      </c>
      <c r="E44" s="269" t="s">
        <v>39</v>
      </c>
      <c r="F44" s="270">
        <v>17.36</v>
      </c>
      <c r="G44" s="271">
        <v>56.64</v>
      </c>
      <c r="H44" s="271">
        <f t="shared" si="4"/>
        <v>72.86</v>
      </c>
      <c r="I44" s="272">
        <f t="shared" si="5"/>
        <v>1264.8499999999999</v>
      </c>
      <c r="J44" s="273">
        <f t="shared" si="3"/>
        <v>5.0000000000000001E-4</v>
      </c>
      <c r="K44" s="252"/>
      <c r="L44" s="341"/>
      <c r="M44" s="342"/>
      <c r="N44" s="252"/>
      <c r="O44" s="252"/>
      <c r="P44" s="252"/>
      <c r="Q44" s="252"/>
      <c r="R44" s="252"/>
      <c r="S44" s="252"/>
      <c r="T44" s="252"/>
      <c r="U44" s="252"/>
      <c r="V44" s="252"/>
      <c r="W44" s="252"/>
      <c r="X44" s="252"/>
      <c r="Y44" s="252"/>
      <c r="Z44" s="252"/>
      <c r="AA44" s="252"/>
      <c r="AB44" s="252"/>
      <c r="AC44" s="252"/>
      <c r="AD44" s="252"/>
      <c r="AE44" s="252"/>
      <c r="AF44" s="252"/>
      <c r="AG44" s="252"/>
      <c r="AH44" s="252"/>
      <c r="AI44" s="252"/>
      <c r="AJ44" s="252"/>
      <c r="AK44" s="252"/>
      <c r="AL44" s="252"/>
      <c r="AM44" s="252"/>
      <c r="AN44" s="252"/>
      <c r="AO44" s="252"/>
      <c r="AP44" s="252"/>
      <c r="AQ44" s="252"/>
      <c r="AR44" s="252"/>
      <c r="AS44" s="252"/>
      <c r="AT44" s="252"/>
      <c r="AU44" s="252"/>
      <c r="AV44" s="252"/>
      <c r="AW44" s="252"/>
      <c r="AX44" s="252"/>
      <c r="AY44" s="252"/>
      <c r="AZ44" s="252"/>
      <c r="BA44" s="252"/>
      <c r="BB44" s="252"/>
      <c r="BC44" s="252"/>
      <c r="BD44" s="252"/>
      <c r="BE44" s="252"/>
      <c r="BF44" s="252"/>
      <c r="BG44" s="252"/>
      <c r="BH44" s="252"/>
      <c r="BI44" s="252"/>
      <c r="BJ44" s="252"/>
      <c r="BK44" s="252"/>
    </row>
    <row r="45" spans="1:63" ht="33.75" customHeight="1">
      <c r="A45" s="310" t="s">
        <v>90</v>
      </c>
      <c r="B45" s="267">
        <v>89578</v>
      </c>
      <c r="C45" s="267" t="s">
        <v>21</v>
      </c>
      <c r="D45" s="282" t="s">
        <v>91</v>
      </c>
      <c r="E45" s="269" t="s">
        <v>39</v>
      </c>
      <c r="F45" s="270">
        <v>126.8</v>
      </c>
      <c r="G45" s="271">
        <v>34.11</v>
      </c>
      <c r="H45" s="271">
        <f t="shared" si="4"/>
        <v>43.88</v>
      </c>
      <c r="I45" s="272">
        <f t="shared" si="5"/>
        <v>5563.98</v>
      </c>
      <c r="J45" s="273">
        <f t="shared" si="3"/>
        <v>2.3999999999999998E-3</v>
      </c>
      <c r="K45" s="252"/>
      <c r="L45" s="341"/>
      <c r="M45" s="342"/>
      <c r="N45" s="252"/>
      <c r="O45" s="252"/>
      <c r="P45" s="252"/>
      <c r="Q45" s="252"/>
      <c r="R45" s="252"/>
      <c r="S45" s="252"/>
      <c r="T45" s="252"/>
      <c r="U45" s="252"/>
      <c r="V45" s="252"/>
      <c r="W45" s="252"/>
      <c r="X45" s="252"/>
      <c r="Y45" s="252"/>
      <c r="Z45" s="252"/>
      <c r="AA45" s="252"/>
      <c r="AB45" s="252"/>
      <c r="AC45" s="252"/>
      <c r="AD45" s="252"/>
      <c r="AE45" s="252"/>
      <c r="AF45" s="252"/>
      <c r="AG45" s="252"/>
      <c r="AH45" s="252"/>
      <c r="AI45" s="252"/>
      <c r="AJ45" s="252"/>
      <c r="AK45" s="252"/>
      <c r="AL45" s="252"/>
      <c r="AM45" s="252"/>
      <c r="AN45" s="252"/>
      <c r="AO45" s="252"/>
      <c r="AP45" s="252"/>
      <c r="AQ45" s="252"/>
      <c r="AR45" s="252"/>
      <c r="AS45" s="252"/>
      <c r="AT45" s="252"/>
      <c r="AU45" s="252"/>
      <c r="AV45" s="252"/>
      <c r="AW45" s="252"/>
      <c r="AX45" s="252"/>
      <c r="AY45" s="252"/>
      <c r="AZ45" s="252"/>
      <c r="BA45" s="252"/>
      <c r="BB45" s="252"/>
      <c r="BC45" s="252"/>
      <c r="BD45" s="252"/>
      <c r="BE45" s="252"/>
      <c r="BF45" s="252"/>
      <c r="BG45" s="252"/>
      <c r="BH45" s="252"/>
      <c r="BI45" s="252"/>
      <c r="BJ45" s="252"/>
      <c r="BK45" s="252"/>
    </row>
    <row r="46" spans="1:63" ht="34.5" customHeight="1">
      <c r="A46" s="310" t="s">
        <v>92</v>
      </c>
      <c r="B46" s="267">
        <v>89584</v>
      </c>
      <c r="C46" s="267" t="s">
        <v>21</v>
      </c>
      <c r="D46" s="282" t="s">
        <v>93</v>
      </c>
      <c r="E46" s="269" t="s">
        <v>17</v>
      </c>
      <c r="F46" s="270">
        <v>40</v>
      </c>
      <c r="G46" s="271">
        <v>45.86</v>
      </c>
      <c r="H46" s="271">
        <f t="shared" si="4"/>
        <v>58.99</v>
      </c>
      <c r="I46" s="272">
        <f t="shared" si="5"/>
        <v>2359.6</v>
      </c>
      <c r="J46" s="273">
        <f t="shared" si="3"/>
        <v>1E-3</v>
      </c>
      <c r="K46" s="252"/>
      <c r="L46" s="341"/>
      <c r="M46" s="342"/>
      <c r="N46" s="252"/>
      <c r="O46" s="252"/>
      <c r="P46" s="252"/>
      <c r="Q46" s="252"/>
      <c r="R46" s="252"/>
      <c r="S46" s="252"/>
      <c r="T46" s="252"/>
      <c r="U46" s="252"/>
      <c r="V46" s="252"/>
      <c r="W46" s="252"/>
      <c r="X46" s="252"/>
      <c r="Y46" s="252"/>
      <c r="Z46" s="252"/>
      <c r="AA46" s="252"/>
      <c r="AB46" s="252"/>
      <c r="AC46" s="252"/>
      <c r="AD46" s="252"/>
      <c r="AE46" s="252"/>
      <c r="AF46" s="252"/>
      <c r="AG46" s="252"/>
      <c r="AH46" s="252"/>
      <c r="AI46" s="252"/>
      <c r="AJ46" s="252"/>
      <c r="AK46" s="252"/>
      <c r="AL46" s="252"/>
      <c r="AM46" s="252"/>
      <c r="AN46" s="252"/>
      <c r="AO46" s="252"/>
      <c r="AP46" s="252"/>
      <c r="AQ46" s="252"/>
      <c r="AR46" s="252"/>
      <c r="AS46" s="252"/>
      <c r="AT46" s="252"/>
      <c r="AU46" s="252"/>
      <c r="AV46" s="252"/>
      <c r="AW46" s="252"/>
      <c r="AX46" s="252"/>
      <c r="AY46" s="252"/>
      <c r="AZ46" s="252"/>
      <c r="BA46" s="252"/>
      <c r="BB46" s="252"/>
      <c r="BC46" s="252"/>
      <c r="BD46" s="252"/>
      <c r="BE46" s="252"/>
      <c r="BF46" s="252"/>
      <c r="BG46" s="252"/>
      <c r="BH46" s="252"/>
      <c r="BI46" s="252"/>
      <c r="BJ46" s="252"/>
      <c r="BK46" s="252"/>
    </row>
    <row r="47" spans="1:63" ht="36.75" customHeight="1">
      <c r="A47" s="310" t="s">
        <v>94</v>
      </c>
      <c r="B47" s="267">
        <v>89585</v>
      </c>
      <c r="C47" s="267" t="s">
        <v>21</v>
      </c>
      <c r="D47" s="282" t="s">
        <v>95</v>
      </c>
      <c r="E47" s="269" t="s">
        <v>17</v>
      </c>
      <c r="F47" s="270">
        <v>20</v>
      </c>
      <c r="G47" s="271">
        <v>46.91</v>
      </c>
      <c r="H47" s="271">
        <f t="shared" si="4"/>
        <v>60.34</v>
      </c>
      <c r="I47" s="272">
        <f t="shared" si="5"/>
        <v>1206.8</v>
      </c>
      <c r="J47" s="273">
        <f t="shared" si="3"/>
        <v>5.0000000000000001E-4</v>
      </c>
      <c r="K47" s="252"/>
      <c r="L47" s="341"/>
      <c r="M47" s="342"/>
      <c r="N47" s="252"/>
      <c r="O47" s="252"/>
      <c r="P47" s="252"/>
      <c r="Q47" s="252"/>
      <c r="R47" s="252"/>
      <c r="S47" s="252"/>
      <c r="T47" s="252"/>
      <c r="U47" s="252"/>
      <c r="V47" s="252"/>
      <c r="W47" s="252"/>
      <c r="X47" s="252"/>
      <c r="Y47" s="252"/>
      <c r="Z47" s="252"/>
      <c r="AA47" s="252"/>
      <c r="AB47" s="252"/>
      <c r="AC47" s="252"/>
      <c r="AD47" s="252"/>
      <c r="AE47" s="252"/>
      <c r="AF47" s="252"/>
      <c r="AG47" s="252"/>
      <c r="AH47" s="252"/>
      <c r="AI47" s="252"/>
      <c r="AJ47" s="252"/>
      <c r="AK47" s="252"/>
      <c r="AL47" s="252"/>
      <c r="AM47" s="252"/>
      <c r="AN47" s="252"/>
      <c r="AO47" s="252"/>
      <c r="AP47" s="252"/>
      <c r="AQ47" s="252"/>
      <c r="AR47" s="252"/>
      <c r="AS47" s="252"/>
      <c r="AT47" s="252"/>
      <c r="AU47" s="252"/>
      <c r="AV47" s="252"/>
      <c r="AW47" s="252"/>
      <c r="AX47" s="252"/>
      <c r="AY47" s="252"/>
      <c r="AZ47" s="252"/>
      <c r="BA47" s="252"/>
      <c r="BB47" s="252"/>
      <c r="BC47" s="252"/>
      <c r="BD47" s="252"/>
      <c r="BE47" s="252"/>
      <c r="BF47" s="252"/>
      <c r="BG47" s="252"/>
      <c r="BH47" s="252"/>
      <c r="BI47" s="252"/>
      <c r="BJ47" s="252"/>
      <c r="BK47" s="252"/>
    </row>
    <row r="48" spans="1:63" ht="36" customHeight="1">
      <c r="A48" s="310" t="s">
        <v>96</v>
      </c>
      <c r="B48" s="267">
        <v>89671</v>
      </c>
      <c r="C48" s="267" t="s">
        <v>21</v>
      </c>
      <c r="D48" s="282" t="s">
        <v>97</v>
      </c>
      <c r="E48" s="269" t="s">
        <v>17</v>
      </c>
      <c r="F48" s="270">
        <v>22</v>
      </c>
      <c r="G48" s="271">
        <v>45.93</v>
      </c>
      <c r="H48" s="271">
        <f t="shared" si="4"/>
        <v>59.08</v>
      </c>
      <c r="I48" s="272">
        <f t="shared" si="5"/>
        <v>1299.76</v>
      </c>
      <c r="J48" s="273">
        <f t="shared" si="3"/>
        <v>5.9999999999999995E-4</v>
      </c>
      <c r="K48" s="252"/>
      <c r="L48" s="341"/>
      <c r="M48" s="342"/>
      <c r="N48" s="252"/>
      <c r="O48" s="252"/>
      <c r="P48" s="252"/>
      <c r="Q48" s="252"/>
      <c r="R48" s="252"/>
      <c r="S48" s="252"/>
      <c r="T48" s="252"/>
      <c r="U48" s="252"/>
      <c r="V48" s="252"/>
      <c r="W48" s="252"/>
      <c r="X48" s="252"/>
      <c r="Y48" s="252"/>
      <c r="Z48" s="252"/>
      <c r="AA48" s="252"/>
      <c r="AB48" s="252"/>
      <c r="AC48" s="252"/>
      <c r="AD48" s="252"/>
      <c r="AE48" s="252"/>
      <c r="AF48" s="252"/>
      <c r="AG48" s="252"/>
      <c r="AH48" s="252"/>
      <c r="AI48" s="252"/>
      <c r="AJ48" s="252"/>
      <c r="AK48" s="252"/>
      <c r="AL48" s="252"/>
      <c r="AM48" s="252"/>
      <c r="AN48" s="252"/>
      <c r="AO48" s="252"/>
      <c r="AP48" s="252"/>
      <c r="AQ48" s="252"/>
      <c r="AR48" s="252"/>
      <c r="AS48" s="252"/>
      <c r="AT48" s="252"/>
      <c r="AU48" s="252"/>
      <c r="AV48" s="252"/>
      <c r="AW48" s="252"/>
      <c r="AX48" s="252"/>
      <c r="AY48" s="252"/>
      <c r="AZ48" s="252"/>
      <c r="BA48" s="252"/>
      <c r="BB48" s="252"/>
      <c r="BC48" s="252"/>
      <c r="BD48" s="252"/>
      <c r="BE48" s="252"/>
      <c r="BF48" s="252"/>
      <c r="BG48" s="252"/>
      <c r="BH48" s="252"/>
      <c r="BI48" s="252"/>
      <c r="BJ48" s="252"/>
      <c r="BK48" s="252"/>
    </row>
    <row r="49" spans="1:63" ht="48" customHeight="1">
      <c r="A49" s="310" t="s">
        <v>98</v>
      </c>
      <c r="B49" s="267">
        <v>91175</v>
      </c>
      <c r="C49" s="267" t="s">
        <v>21</v>
      </c>
      <c r="D49" s="282" t="s">
        <v>99</v>
      </c>
      <c r="E49" s="269" t="s">
        <v>17</v>
      </c>
      <c r="F49" s="270">
        <v>50</v>
      </c>
      <c r="G49" s="271">
        <v>10.48</v>
      </c>
      <c r="H49" s="271">
        <f t="shared" si="4"/>
        <v>13.48</v>
      </c>
      <c r="I49" s="272">
        <f t="shared" si="5"/>
        <v>674</v>
      </c>
      <c r="J49" s="273">
        <f t="shared" si="3"/>
        <v>2.9999999999999997E-4</v>
      </c>
      <c r="K49" s="252"/>
      <c r="L49" s="341"/>
      <c r="M49" s="342"/>
      <c r="N49" s="252"/>
      <c r="O49" s="252"/>
      <c r="P49" s="252"/>
      <c r="Q49" s="252"/>
      <c r="R49" s="252"/>
      <c r="S49" s="252"/>
      <c r="T49" s="252"/>
      <c r="U49" s="252"/>
      <c r="V49" s="252"/>
      <c r="W49" s="252"/>
      <c r="X49" s="252"/>
      <c r="Y49" s="252"/>
      <c r="Z49" s="252"/>
      <c r="AA49" s="252"/>
      <c r="AB49" s="252"/>
      <c r="AC49" s="252"/>
      <c r="AD49" s="252"/>
      <c r="AE49" s="252"/>
      <c r="AF49" s="252"/>
      <c r="AG49" s="252"/>
      <c r="AH49" s="252"/>
      <c r="AI49" s="252"/>
      <c r="AJ49" s="252"/>
      <c r="AK49" s="252"/>
      <c r="AL49" s="252"/>
      <c r="AM49" s="252"/>
      <c r="AN49" s="252"/>
      <c r="AO49" s="252"/>
      <c r="AP49" s="252"/>
      <c r="AQ49" s="252"/>
      <c r="AR49" s="252"/>
      <c r="AS49" s="252"/>
      <c r="AT49" s="252"/>
      <c r="AU49" s="252"/>
      <c r="AV49" s="252"/>
      <c r="AW49" s="252"/>
      <c r="AX49" s="252"/>
      <c r="AY49" s="252"/>
      <c r="AZ49" s="252"/>
      <c r="BA49" s="252"/>
      <c r="BB49" s="252"/>
      <c r="BC49" s="252"/>
      <c r="BD49" s="252"/>
      <c r="BE49" s="252"/>
      <c r="BF49" s="252"/>
      <c r="BG49" s="252"/>
      <c r="BH49" s="252"/>
      <c r="BI49" s="252"/>
      <c r="BJ49" s="252"/>
      <c r="BK49" s="252"/>
    </row>
    <row r="50" spans="1:63" ht="24.95" customHeight="1">
      <c r="A50" s="453" t="s">
        <v>100</v>
      </c>
      <c r="B50" s="454"/>
      <c r="C50" s="454"/>
      <c r="D50" s="454"/>
      <c r="E50" s="454"/>
      <c r="F50" s="454"/>
      <c r="G50" s="454"/>
      <c r="H50" s="455"/>
      <c r="I50" s="286">
        <f>I41+I39+I36</f>
        <v>216667.54</v>
      </c>
      <c r="J50" s="275">
        <f t="shared" si="3"/>
        <v>9.1999999999999998E-2</v>
      </c>
      <c r="K50" s="252"/>
      <c r="L50" s="340"/>
      <c r="M50" s="342"/>
      <c r="N50" s="252"/>
      <c r="O50" s="252"/>
      <c r="P50" s="252"/>
      <c r="Q50" s="252"/>
      <c r="R50" s="252"/>
      <c r="S50" s="252"/>
      <c r="T50" s="252"/>
      <c r="U50" s="252"/>
      <c r="V50" s="252"/>
      <c r="W50" s="252"/>
      <c r="X50" s="252"/>
      <c r="Y50" s="252"/>
      <c r="Z50" s="252"/>
      <c r="AA50" s="252"/>
      <c r="AB50" s="252"/>
      <c r="AC50" s="252"/>
      <c r="AD50" s="252"/>
      <c r="AE50" s="252"/>
      <c r="AF50" s="252"/>
      <c r="AG50" s="252"/>
      <c r="AH50" s="252"/>
      <c r="AI50" s="252"/>
      <c r="AJ50" s="252"/>
      <c r="AK50" s="252"/>
      <c r="AL50" s="252"/>
      <c r="AM50" s="252"/>
      <c r="AN50" s="252"/>
      <c r="AO50" s="252"/>
      <c r="AP50" s="252"/>
      <c r="AQ50" s="252"/>
      <c r="AR50" s="252"/>
      <c r="AS50" s="252"/>
      <c r="AT50" s="252"/>
      <c r="AU50" s="252"/>
      <c r="AV50" s="252"/>
      <c r="AW50" s="252"/>
      <c r="AX50" s="252"/>
      <c r="AY50" s="252"/>
      <c r="AZ50" s="252"/>
      <c r="BA50" s="252"/>
      <c r="BB50" s="252"/>
      <c r="BC50" s="252"/>
      <c r="BD50" s="252"/>
      <c r="BE50" s="252"/>
      <c r="BF50" s="252"/>
      <c r="BG50" s="252"/>
      <c r="BH50" s="252"/>
      <c r="BI50" s="252"/>
      <c r="BJ50" s="252"/>
      <c r="BK50" s="288"/>
    </row>
    <row r="51" spans="1:63" ht="24.95" customHeight="1">
      <c r="A51" s="461"/>
      <c r="B51" s="462"/>
      <c r="C51" s="462"/>
      <c r="D51" s="462"/>
      <c r="E51" s="462"/>
      <c r="F51" s="462"/>
      <c r="G51" s="462"/>
      <c r="H51" s="462"/>
      <c r="I51" s="462"/>
      <c r="J51" s="463"/>
      <c r="K51" s="252"/>
      <c r="L51" s="340"/>
      <c r="M51" s="342"/>
      <c r="N51" s="252"/>
      <c r="O51" s="252"/>
      <c r="P51" s="252"/>
      <c r="Q51" s="252"/>
      <c r="R51" s="252"/>
      <c r="S51" s="252"/>
      <c r="T51" s="252"/>
      <c r="U51" s="252"/>
      <c r="V51" s="252"/>
      <c r="W51" s="252"/>
      <c r="X51" s="252"/>
      <c r="Y51" s="252"/>
      <c r="Z51" s="252"/>
      <c r="AA51" s="252"/>
      <c r="AB51" s="252"/>
      <c r="AC51" s="252"/>
      <c r="AD51" s="252"/>
      <c r="AE51" s="252"/>
      <c r="AF51" s="252"/>
      <c r="AG51" s="252"/>
      <c r="AH51" s="252"/>
      <c r="AI51" s="252"/>
      <c r="AJ51" s="252"/>
      <c r="AK51" s="252"/>
      <c r="AL51" s="252"/>
      <c r="AM51" s="252"/>
      <c r="AN51" s="252"/>
      <c r="AO51" s="252"/>
      <c r="AP51" s="252"/>
      <c r="AQ51" s="252"/>
      <c r="AR51" s="252"/>
      <c r="AS51" s="252"/>
      <c r="AT51" s="252"/>
      <c r="AU51" s="252"/>
      <c r="AV51" s="252"/>
      <c r="AW51" s="252"/>
      <c r="AX51" s="252"/>
      <c r="AY51" s="252"/>
      <c r="AZ51" s="252"/>
      <c r="BA51" s="252"/>
      <c r="BB51" s="252"/>
      <c r="BC51" s="252"/>
      <c r="BD51" s="252"/>
      <c r="BE51" s="252"/>
      <c r="BF51" s="252"/>
      <c r="BG51" s="252"/>
      <c r="BH51" s="252"/>
      <c r="BI51" s="252"/>
      <c r="BJ51" s="252"/>
      <c r="BK51" s="288"/>
    </row>
    <row r="52" spans="1:63" ht="24.95" customHeight="1">
      <c r="A52" s="276">
        <v>7</v>
      </c>
      <c r="B52" s="460" t="s">
        <v>101</v>
      </c>
      <c r="C52" s="460"/>
      <c r="D52" s="459"/>
      <c r="E52" s="289"/>
      <c r="F52" s="302"/>
      <c r="G52" s="303"/>
      <c r="H52" s="303"/>
      <c r="I52" s="280"/>
      <c r="J52" s="281"/>
      <c r="K52" s="252"/>
      <c r="L52" s="340"/>
      <c r="M52" s="342"/>
      <c r="N52" s="252"/>
      <c r="O52" s="252"/>
      <c r="P52" s="252"/>
      <c r="Q52" s="252"/>
      <c r="R52" s="252"/>
      <c r="S52" s="252"/>
      <c r="T52" s="252"/>
      <c r="U52" s="252"/>
      <c r="V52" s="252"/>
      <c r="W52" s="252"/>
      <c r="X52" s="252"/>
      <c r="Y52" s="252"/>
      <c r="Z52" s="252"/>
      <c r="AA52" s="252"/>
      <c r="AB52" s="252"/>
      <c r="AC52" s="252"/>
      <c r="AD52" s="252"/>
      <c r="AE52" s="252"/>
      <c r="AF52" s="252"/>
      <c r="AG52" s="252"/>
      <c r="AH52" s="252"/>
      <c r="AI52" s="252"/>
      <c r="AJ52" s="252"/>
      <c r="AK52" s="252"/>
      <c r="AL52" s="252"/>
      <c r="AM52" s="252"/>
      <c r="AN52" s="252"/>
      <c r="AO52" s="252"/>
      <c r="AP52" s="252"/>
      <c r="AQ52" s="252"/>
      <c r="AR52" s="252"/>
      <c r="AS52" s="252"/>
      <c r="AT52" s="252"/>
      <c r="AU52" s="252"/>
      <c r="AV52" s="252"/>
      <c r="AW52" s="252"/>
      <c r="AX52" s="252"/>
      <c r="AY52" s="252"/>
      <c r="AZ52" s="252"/>
      <c r="BA52" s="252"/>
      <c r="BB52" s="252"/>
      <c r="BC52" s="252"/>
      <c r="BD52" s="252"/>
      <c r="BE52" s="252"/>
      <c r="BF52" s="252"/>
      <c r="BG52" s="252"/>
      <c r="BH52" s="252"/>
      <c r="BI52" s="252"/>
      <c r="BJ52" s="252"/>
      <c r="BK52" s="288"/>
    </row>
    <row r="53" spans="1:63" ht="24.95" customHeight="1">
      <c r="A53" s="276" t="s">
        <v>102</v>
      </c>
      <c r="B53" s="458" t="s">
        <v>103</v>
      </c>
      <c r="C53" s="458"/>
      <c r="D53" s="459"/>
      <c r="E53" s="304"/>
      <c r="F53" s="305"/>
      <c r="G53" s="306"/>
      <c r="H53" s="113"/>
      <c r="I53" s="115">
        <f>SUM(I54:I56)</f>
        <v>18059.89</v>
      </c>
      <c r="J53" s="307">
        <f t="shared" ref="J53:J107" si="6">ROUND(I53/$I$279,4)</f>
        <v>7.7000000000000002E-3</v>
      </c>
      <c r="K53" s="252"/>
      <c r="L53" s="340"/>
      <c r="M53" s="342"/>
      <c r="N53" s="252"/>
      <c r="O53" s="252"/>
      <c r="P53" s="252"/>
      <c r="Q53" s="252"/>
      <c r="R53" s="252"/>
      <c r="S53" s="252"/>
      <c r="T53" s="252"/>
      <c r="U53" s="252"/>
      <c r="V53" s="252"/>
      <c r="W53" s="252"/>
      <c r="X53" s="252"/>
      <c r="Y53" s="252"/>
      <c r="Z53" s="252"/>
      <c r="AA53" s="252"/>
      <c r="AB53" s="252"/>
      <c r="AC53" s="252"/>
      <c r="AD53" s="252"/>
      <c r="AE53" s="252"/>
      <c r="AF53" s="252"/>
      <c r="AG53" s="252"/>
      <c r="AH53" s="252"/>
      <c r="AI53" s="252"/>
      <c r="AJ53" s="252"/>
      <c r="AK53" s="252"/>
      <c r="AL53" s="252"/>
      <c r="AM53" s="252"/>
      <c r="AN53" s="252"/>
      <c r="AO53" s="252"/>
      <c r="AP53" s="252"/>
      <c r="AQ53" s="252"/>
      <c r="AR53" s="252"/>
      <c r="AS53" s="252"/>
      <c r="AT53" s="252"/>
      <c r="AU53" s="252"/>
      <c r="AV53" s="252"/>
      <c r="AW53" s="252"/>
      <c r="AX53" s="252"/>
      <c r="AY53" s="252"/>
      <c r="AZ53" s="252"/>
      <c r="BA53" s="252"/>
      <c r="BB53" s="252"/>
      <c r="BC53" s="252"/>
      <c r="BD53" s="252"/>
      <c r="BE53" s="252"/>
      <c r="BF53" s="252"/>
      <c r="BG53" s="252"/>
      <c r="BH53" s="252"/>
      <c r="BI53" s="252"/>
      <c r="BJ53" s="252"/>
      <c r="BK53" s="288"/>
    </row>
    <row r="54" spans="1:63" ht="30" customHeight="1">
      <c r="A54" s="266" t="s">
        <v>104</v>
      </c>
      <c r="B54" s="267">
        <v>99810</v>
      </c>
      <c r="C54" s="267" t="s">
        <v>21</v>
      </c>
      <c r="D54" s="282" t="s">
        <v>3057</v>
      </c>
      <c r="E54" s="269" t="s">
        <v>32</v>
      </c>
      <c r="F54" s="270">
        <v>1101.24</v>
      </c>
      <c r="G54" s="271">
        <v>6.83</v>
      </c>
      <c r="H54" s="271">
        <f>ROUND(G54*(1+$G$2),2)</f>
        <v>8.7899999999999991</v>
      </c>
      <c r="I54" s="272">
        <f>ROUND(H54*F54,2)</f>
        <v>9679.9</v>
      </c>
      <c r="J54" s="273">
        <f t="shared" si="6"/>
        <v>4.1000000000000003E-3</v>
      </c>
      <c r="K54" s="252"/>
      <c r="L54" s="341"/>
      <c r="M54" s="342"/>
      <c r="N54" s="252"/>
      <c r="O54" s="252"/>
      <c r="P54" s="252"/>
      <c r="Q54" s="252"/>
      <c r="R54" s="252"/>
      <c r="S54" s="252"/>
      <c r="T54" s="252"/>
      <c r="U54" s="252"/>
      <c r="V54" s="252"/>
      <c r="W54" s="252"/>
      <c r="X54" s="252"/>
      <c r="Y54" s="252"/>
      <c r="Z54" s="252"/>
      <c r="AA54" s="252"/>
      <c r="AB54" s="252"/>
      <c r="AC54" s="252"/>
      <c r="AD54" s="252"/>
      <c r="AE54" s="252"/>
      <c r="AF54" s="252"/>
      <c r="AG54" s="252"/>
      <c r="AH54" s="252"/>
      <c r="AI54" s="252"/>
      <c r="AJ54" s="252"/>
      <c r="AK54" s="252"/>
      <c r="AL54" s="252"/>
      <c r="AM54" s="252"/>
      <c r="AN54" s="252"/>
      <c r="AO54" s="252"/>
      <c r="AP54" s="252"/>
      <c r="AQ54" s="252"/>
      <c r="AR54" s="252"/>
      <c r="AS54" s="252"/>
      <c r="AT54" s="252"/>
      <c r="AU54" s="252"/>
      <c r="AV54" s="252"/>
      <c r="AW54" s="252"/>
      <c r="AX54" s="252"/>
      <c r="AY54" s="252"/>
      <c r="AZ54" s="252"/>
      <c r="BA54" s="252"/>
      <c r="BB54" s="252"/>
      <c r="BC54" s="252"/>
      <c r="BD54" s="252"/>
      <c r="BE54" s="252"/>
      <c r="BF54" s="252"/>
      <c r="BG54" s="252"/>
      <c r="BH54" s="252"/>
      <c r="BI54" s="252"/>
      <c r="BJ54" s="252"/>
      <c r="BK54" s="252"/>
    </row>
    <row r="55" spans="1:63" ht="36.75" customHeight="1">
      <c r="A55" s="266" t="s">
        <v>105</v>
      </c>
      <c r="B55" s="267">
        <v>104791</v>
      </c>
      <c r="C55" s="267" t="s">
        <v>21</v>
      </c>
      <c r="D55" s="282" t="s">
        <v>106</v>
      </c>
      <c r="E55" s="269" t="s">
        <v>32</v>
      </c>
      <c r="F55" s="270">
        <v>756.48</v>
      </c>
      <c r="G55" s="271">
        <v>6.97</v>
      </c>
      <c r="H55" s="271">
        <f>ROUND(G55*(1+$G$2),2)</f>
        <v>8.9700000000000006</v>
      </c>
      <c r="I55" s="272">
        <f>ROUND(H55*F55,2)</f>
        <v>6785.63</v>
      </c>
      <c r="J55" s="273">
        <f t="shared" si="6"/>
        <v>2.8999999999999998E-3</v>
      </c>
      <c r="K55" s="252"/>
      <c r="L55" s="341"/>
      <c r="M55" s="342"/>
      <c r="N55" s="252"/>
      <c r="O55" s="252"/>
      <c r="P55" s="252"/>
      <c r="Q55" s="252"/>
      <c r="R55" s="252"/>
      <c r="S55" s="252"/>
      <c r="T55" s="252"/>
      <c r="U55" s="252"/>
      <c r="V55" s="252"/>
      <c r="W55" s="252"/>
      <c r="X55" s="252"/>
      <c r="Y55" s="252"/>
      <c r="Z55" s="252"/>
      <c r="AA55" s="252"/>
      <c r="AB55" s="252"/>
      <c r="AC55" s="252"/>
      <c r="AD55" s="252"/>
      <c r="AE55" s="252"/>
      <c r="AF55" s="252"/>
      <c r="AG55" s="252"/>
      <c r="AH55" s="252"/>
      <c r="AI55" s="252"/>
      <c r="AJ55" s="252"/>
      <c r="AK55" s="252"/>
      <c r="AL55" s="252"/>
      <c r="AM55" s="252"/>
      <c r="AN55" s="252"/>
      <c r="AO55" s="252"/>
      <c r="AP55" s="252"/>
      <c r="AQ55" s="252"/>
      <c r="AR55" s="252"/>
      <c r="AS55" s="252"/>
      <c r="AT55" s="252"/>
      <c r="AU55" s="252"/>
      <c r="AV55" s="252"/>
      <c r="AW55" s="252"/>
      <c r="AX55" s="252"/>
      <c r="AY55" s="252"/>
      <c r="AZ55" s="252"/>
      <c r="BA55" s="252"/>
      <c r="BB55" s="252"/>
      <c r="BC55" s="252"/>
      <c r="BD55" s="252"/>
      <c r="BE55" s="252"/>
      <c r="BF55" s="252"/>
      <c r="BG55" s="252"/>
      <c r="BH55" s="252"/>
      <c r="BI55" s="252"/>
      <c r="BJ55" s="252"/>
      <c r="BK55" s="252"/>
    </row>
    <row r="56" spans="1:63" ht="51" customHeight="1">
      <c r="A56" s="266" t="s">
        <v>107</v>
      </c>
      <c r="B56" s="267" t="s">
        <v>108</v>
      </c>
      <c r="C56" s="267" t="s">
        <v>65</v>
      </c>
      <c r="D56" s="282" t="s">
        <v>109</v>
      </c>
      <c r="E56" s="269" t="s">
        <v>39</v>
      </c>
      <c r="F56" s="270">
        <f>ROUND((5*10+5.83*20),2)</f>
        <v>166.6</v>
      </c>
      <c r="G56" s="271">
        <v>7.44</v>
      </c>
      <c r="H56" s="271">
        <f>ROUND(G56*(1+$G$2),2)</f>
        <v>9.57</v>
      </c>
      <c r="I56" s="272">
        <f>ROUND(H56*F56,2)</f>
        <v>1594.36</v>
      </c>
      <c r="J56" s="273">
        <f t="shared" si="6"/>
        <v>6.9999999999999999E-4</v>
      </c>
      <c r="K56" s="252"/>
      <c r="L56" s="341"/>
      <c r="M56" s="342"/>
      <c r="N56" s="252"/>
      <c r="O56" s="252"/>
      <c r="P56" s="252"/>
      <c r="Q56" s="252"/>
      <c r="R56" s="252"/>
      <c r="S56" s="252"/>
      <c r="T56" s="252"/>
      <c r="U56" s="252"/>
      <c r="V56" s="252"/>
      <c r="W56" s="252"/>
      <c r="X56" s="252"/>
      <c r="Y56" s="252"/>
      <c r="Z56" s="252"/>
      <c r="AA56" s="252"/>
      <c r="AB56" s="252"/>
      <c r="AC56" s="252"/>
      <c r="AD56" s="252"/>
      <c r="AE56" s="252"/>
      <c r="AF56" s="252"/>
      <c r="AG56" s="252"/>
      <c r="AH56" s="252"/>
      <c r="AI56" s="252"/>
      <c r="AJ56" s="252"/>
      <c r="AK56" s="252"/>
      <c r="AL56" s="252"/>
      <c r="AM56" s="252"/>
      <c r="AN56" s="252"/>
      <c r="AO56" s="252"/>
      <c r="AP56" s="252"/>
      <c r="AQ56" s="252"/>
      <c r="AR56" s="252"/>
      <c r="AS56" s="252"/>
      <c r="AT56" s="252"/>
      <c r="AU56" s="252"/>
      <c r="AV56" s="252"/>
      <c r="AW56" s="252"/>
      <c r="AX56" s="252"/>
      <c r="AY56" s="252"/>
      <c r="AZ56" s="252"/>
      <c r="BA56" s="252"/>
      <c r="BB56" s="252"/>
      <c r="BC56" s="252"/>
      <c r="BD56" s="252"/>
      <c r="BE56" s="252"/>
      <c r="BF56" s="252"/>
      <c r="BG56" s="252"/>
      <c r="BH56" s="252"/>
      <c r="BI56" s="252"/>
      <c r="BJ56" s="252"/>
      <c r="BK56" s="252"/>
    </row>
    <row r="57" spans="1:63" s="107" customFormat="1" ht="24.95" customHeight="1">
      <c r="A57" s="276" t="s">
        <v>110</v>
      </c>
      <c r="B57" s="458" t="s">
        <v>682</v>
      </c>
      <c r="C57" s="458"/>
      <c r="D57" s="459"/>
      <c r="E57" s="304"/>
      <c r="F57" s="305"/>
      <c r="G57" s="306"/>
      <c r="H57" s="113"/>
      <c r="I57" s="115">
        <f>SUM(I58:I60)</f>
        <v>2294.5699999999997</v>
      </c>
      <c r="J57" s="307">
        <f t="shared" si="6"/>
        <v>1E-3</v>
      </c>
      <c r="K57" s="308"/>
      <c r="L57" s="343"/>
      <c r="M57" s="342"/>
      <c r="N57" s="308"/>
      <c r="O57" s="308"/>
      <c r="P57" s="308"/>
      <c r="Q57" s="308"/>
      <c r="R57" s="308"/>
      <c r="S57" s="308"/>
      <c r="T57" s="308"/>
      <c r="U57" s="308"/>
      <c r="V57" s="308"/>
      <c r="W57" s="308"/>
      <c r="X57" s="308"/>
      <c r="Y57" s="308"/>
      <c r="Z57" s="308"/>
      <c r="AA57" s="308"/>
      <c r="AB57" s="308"/>
      <c r="AC57" s="308"/>
      <c r="AD57" s="308"/>
      <c r="AE57" s="308"/>
      <c r="AF57" s="308"/>
      <c r="AG57" s="308"/>
      <c r="AH57" s="308"/>
      <c r="AI57" s="308"/>
      <c r="AJ57" s="308"/>
      <c r="AK57" s="308"/>
      <c r="AL57" s="308"/>
      <c r="AM57" s="308"/>
      <c r="AN57" s="308"/>
      <c r="AO57" s="308"/>
      <c r="AP57" s="308"/>
      <c r="AQ57" s="308"/>
      <c r="AR57" s="308"/>
      <c r="AS57" s="308"/>
      <c r="AT57" s="308"/>
      <c r="AU57" s="308"/>
      <c r="AV57" s="308"/>
      <c r="AW57" s="308"/>
      <c r="AX57" s="308"/>
      <c r="AY57" s="308"/>
      <c r="AZ57" s="308"/>
      <c r="BA57" s="308"/>
      <c r="BB57" s="308"/>
      <c r="BC57" s="308"/>
      <c r="BD57" s="308"/>
      <c r="BE57" s="308"/>
      <c r="BF57" s="308"/>
      <c r="BG57" s="308"/>
      <c r="BH57" s="308"/>
      <c r="BI57" s="308"/>
      <c r="BJ57" s="308"/>
      <c r="BK57" s="309"/>
    </row>
    <row r="58" spans="1:63" ht="35.25" customHeight="1">
      <c r="A58" s="310" t="s">
        <v>112</v>
      </c>
      <c r="B58" s="267" t="s">
        <v>113</v>
      </c>
      <c r="C58" s="267" t="s">
        <v>65</v>
      </c>
      <c r="D58" s="282" t="s">
        <v>114</v>
      </c>
      <c r="E58" s="269" t="s">
        <v>32</v>
      </c>
      <c r="F58" s="270">
        <f>50.25*0.3</f>
        <v>15.074999999999999</v>
      </c>
      <c r="G58" s="271">
        <v>60.36</v>
      </c>
      <c r="H58" s="271">
        <f>ROUND(G58*(1+$G$2),2)</f>
        <v>77.64</v>
      </c>
      <c r="I58" s="272">
        <f>ROUND(H58*F58,2)</f>
        <v>1170.42</v>
      </c>
      <c r="J58" s="273">
        <f t="shared" si="6"/>
        <v>5.0000000000000001E-4</v>
      </c>
      <c r="K58" s="252"/>
      <c r="L58" s="341"/>
      <c r="M58" s="342"/>
      <c r="N58" s="252"/>
      <c r="O58" s="252"/>
      <c r="P58" s="252"/>
      <c r="Q58" s="252"/>
      <c r="R58" s="252"/>
      <c r="S58" s="252"/>
      <c r="T58" s="252"/>
      <c r="U58" s="252"/>
      <c r="V58" s="252"/>
      <c r="W58" s="252"/>
      <c r="X58" s="252"/>
      <c r="Y58" s="252"/>
      <c r="Z58" s="252"/>
      <c r="AA58" s="252"/>
      <c r="AB58" s="252"/>
      <c r="AC58" s="252"/>
      <c r="AD58" s="252"/>
      <c r="AE58" s="252"/>
      <c r="AF58" s="252"/>
      <c r="AG58" s="252"/>
      <c r="AH58" s="252"/>
      <c r="AI58" s="252"/>
      <c r="AJ58" s="252"/>
      <c r="AK58" s="252"/>
      <c r="AL58" s="252"/>
      <c r="AM58" s="252"/>
      <c r="AN58" s="252"/>
      <c r="AO58" s="252"/>
      <c r="AP58" s="252"/>
      <c r="AQ58" s="252"/>
      <c r="AR58" s="252"/>
      <c r="AS58" s="252"/>
      <c r="AT58" s="252"/>
      <c r="AU58" s="252"/>
      <c r="AV58" s="252"/>
      <c r="AW58" s="252"/>
      <c r="AX58" s="252"/>
      <c r="AY58" s="252"/>
      <c r="AZ58" s="252"/>
      <c r="BA58" s="252"/>
      <c r="BB58" s="252"/>
      <c r="BC58" s="252"/>
      <c r="BD58" s="252"/>
      <c r="BE58" s="252"/>
      <c r="BF58" s="252"/>
      <c r="BG58" s="252"/>
      <c r="BH58" s="252"/>
      <c r="BI58" s="252"/>
      <c r="BJ58" s="252"/>
      <c r="BK58" s="252"/>
    </row>
    <row r="59" spans="1:63" ht="24.95" customHeight="1">
      <c r="A59" s="310" t="s">
        <v>115</v>
      </c>
      <c r="B59" s="267">
        <v>87893</v>
      </c>
      <c r="C59" s="267" t="s">
        <v>21</v>
      </c>
      <c r="D59" s="282" t="s">
        <v>116</v>
      </c>
      <c r="E59" s="269" t="s">
        <v>32</v>
      </c>
      <c r="F59" s="270">
        <f>F58</f>
        <v>15.074999999999999</v>
      </c>
      <c r="G59" s="271">
        <v>8.26</v>
      </c>
      <c r="H59" s="271">
        <f>ROUND(G59*(1+$G$2),2)</f>
        <v>10.62</v>
      </c>
      <c r="I59" s="272">
        <f>ROUND(H59*F59,2)</f>
        <v>160.1</v>
      </c>
      <c r="J59" s="273">
        <f t="shared" si="6"/>
        <v>1E-4</v>
      </c>
      <c r="K59" s="252"/>
      <c r="L59" s="341"/>
      <c r="M59" s="342"/>
      <c r="N59" s="252"/>
      <c r="O59" s="252"/>
      <c r="P59" s="252"/>
      <c r="Q59" s="252"/>
      <c r="R59" s="252"/>
      <c r="S59" s="252"/>
      <c r="T59" s="252"/>
      <c r="U59" s="252"/>
      <c r="V59" s="252"/>
      <c r="W59" s="252"/>
      <c r="X59" s="252"/>
      <c r="Y59" s="252"/>
      <c r="Z59" s="252"/>
      <c r="AA59" s="252"/>
      <c r="AB59" s="252"/>
      <c r="AC59" s="252"/>
      <c r="AD59" s="252"/>
      <c r="AE59" s="252"/>
      <c r="AF59" s="252"/>
      <c r="AG59" s="252"/>
      <c r="AH59" s="252"/>
      <c r="AI59" s="252"/>
      <c r="AJ59" s="252"/>
      <c r="AK59" s="252"/>
      <c r="AL59" s="252"/>
      <c r="AM59" s="252"/>
      <c r="AN59" s="252"/>
      <c r="AO59" s="252"/>
      <c r="AP59" s="252"/>
      <c r="AQ59" s="252"/>
      <c r="AR59" s="252"/>
      <c r="AS59" s="252"/>
      <c r="AT59" s="252"/>
      <c r="AU59" s="252"/>
      <c r="AV59" s="252"/>
      <c r="AW59" s="252"/>
      <c r="AX59" s="252"/>
      <c r="AY59" s="252"/>
      <c r="AZ59" s="252"/>
      <c r="BA59" s="252"/>
      <c r="BB59" s="252"/>
      <c r="BC59" s="252"/>
      <c r="BD59" s="252"/>
      <c r="BE59" s="252"/>
      <c r="BF59" s="252"/>
      <c r="BG59" s="252"/>
      <c r="BH59" s="252"/>
      <c r="BI59" s="252"/>
      <c r="BJ59" s="252"/>
      <c r="BK59" s="252"/>
    </row>
    <row r="60" spans="1:63" ht="24.95" customHeight="1">
      <c r="A60" s="310" t="s">
        <v>117</v>
      </c>
      <c r="B60" s="267">
        <v>87794</v>
      </c>
      <c r="C60" s="267" t="s">
        <v>21</v>
      </c>
      <c r="D60" s="282" t="s">
        <v>118</v>
      </c>
      <c r="E60" s="269" t="s">
        <v>32</v>
      </c>
      <c r="F60" s="270">
        <f>F59</f>
        <v>15.074999999999999</v>
      </c>
      <c r="G60" s="271">
        <v>49.72</v>
      </c>
      <c r="H60" s="271">
        <f>ROUND(G60*(1+$G$2),2)</f>
        <v>63.95</v>
      </c>
      <c r="I60" s="272">
        <f>ROUND(H60*F60,2)</f>
        <v>964.05</v>
      </c>
      <c r="J60" s="273">
        <f t="shared" si="6"/>
        <v>4.0000000000000002E-4</v>
      </c>
      <c r="K60" s="252"/>
      <c r="L60" s="341"/>
      <c r="M60" s="342"/>
      <c r="N60" s="252"/>
      <c r="O60" s="252"/>
      <c r="P60" s="252"/>
      <c r="Q60" s="252"/>
      <c r="R60" s="252"/>
      <c r="S60" s="252"/>
      <c r="T60" s="252"/>
      <c r="U60" s="252"/>
      <c r="V60" s="252"/>
      <c r="W60" s="252"/>
      <c r="X60" s="252"/>
      <c r="Y60" s="252"/>
      <c r="Z60" s="252"/>
      <c r="AA60" s="252"/>
      <c r="AB60" s="252"/>
      <c r="AC60" s="252"/>
      <c r="AD60" s="252"/>
      <c r="AE60" s="252"/>
      <c r="AF60" s="252"/>
      <c r="AG60" s="252"/>
      <c r="AH60" s="252"/>
      <c r="AI60" s="252"/>
      <c r="AJ60" s="252"/>
      <c r="AK60" s="252"/>
      <c r="AL60" s="252"/>
      <c r="AM60" s="252"/>
      <c r="AN60" s="252"/>
      <c r="AO60" s="252"/>
      <c r="AP60" s="252"/>
      <c r="AQ60" s="252"/>
      <c r="AR60" s="252"/>
      <c r="AS60" s="252"/>
      <c r="AT60" s="252"/>
      <c r="AU60" s="252"/>
      <c r="AV60" s="252"/>
      <c r="AW60" s="252"/>
      <c r="AX60" s="252"/>
      <c r="AY60" s="252"/>
      <c r="AZ60" s="252"/>
      <c r="BA60" s="252"/>
      <c r="BB60" s="252"/>
      <c r="BC60" s="252"/>
      <c r="BD60" s="252"/>
      <c r="BE60" s="252"/>
      <c r="BF60" s="252"/>
      <c r="BG60" s="252"/>
      <c r="BH60" s="252"/>
      <c r="BI60" s="252"/>
      <c r="BJ60" s="252"/>
      <c r="BK60" s="252"/>
    </row>
    <row r="61" spans="1:63" s="107" customFormat="1" ht="24.95" customHeight="1">
      <c r="A61" s="276" t="s">
        <v>119</v>
      </c>
      <c r="B61" s="458" t="s">
        <v>120</v>
      </c>
      <c r="C61" s="458"/>
      <c r="D61" s="459"/>
      <c r="E61" s="304"/>
      <c r="F61" s="305"/>
      <c r="G61" s="306"/>
      <c r="H61" s="113"/>
      <c r="I61" s="115">
        <f>SUM(I62:I63)</f>
        <v>73717.010000000009</v>
      </c>
      <c r="J61" s="307">
        <f t="shared" si="6"/>
        <v>3.1300000000000001E-2</v>
      </c>
      <c r="K61" s="308"/>
      <c r="L61" s="343"/>
      <c r="M61" s="342"/>
      <c r="N61" s="308"/>
      <c r="O61" s="308"/>
      <c r="P61" s="308"/>
      <c r="Q61" s="308"/>
      <c r="R61" s="308"/>
      <c r="S61" s="308"/>
      <c r="T61" s="308"/>
      <c r="U61" s="308"/>
      <c r="V61" s="308"/>
      <c r="W61" s="308"/>
      <c r="X61" s="308"/>
      <c r="Y61" s="308"/>
      <c r="Z61" s="308"/>
      <c r="AA61" s="308"/>
      <c r="AB61" s="308"/>
      <c r="AC61" s="308"/>
      <c r="AD61" s="308"/>
      <c r="AE61" s="308"/>
      <c r="AF61" s="308"/>
      <c r="AG61" s="308"/>
      <c r="AH61" s="308"/>
      <c r="AI61" s="308"/>
      <c r="AJ61" s="308"/>
      <c r="AK61" s="308"/>
      <c r="AL61" s="308"/>
      <c r="AM61" s="308"/>
      <c r="AN61" s="308"/>
      <c r="AO61" s="308"/>
      <c r="AP61" s="308"/>
      <c r="AQ61" s="308"/>
      <c r="AR61" s="308"/>
      <c r="AS61" s="308"/>
      <c r="AT61" s="308"/>
      <c r="AU61" s="308"/>
      <c r="AV61" s="308"/>
      <c r="AW61" s="308"/>
      <c r="AX61" s="308"/>
      <c r="AY61" s="308"/>
      <c r="AZ61" s="308"/>
      <c r="BA61" s="308"/>
      <c r="BB61" s="308"/>
      <c r="BC61" s="308"/>
      <c r="BD61" s="308"/>
      <c r="BE61" s="308"/>
      <c r="BF61" s="308"/>
      <c r="BG61" s="308"/>
      <c r="BH61" s="308"/>
      <c r="BI61" s="308"/>
      <c r="BJ61" s="308"/>
      <c r="BK61" s="309"/>
    </row>
    <row r="62" spans="1:63" ht="36" customHeight="1">
      <c r="A62" s="310" t="s">
        <v>121</v>
      </c>
      <c r="B62" s="267">
        <v>87887</v>
      </c>
      <c r="C62" s="267" t="s">
        <v>21</v>
      </c>
      <c r="D62" s="282" t="s">
        <v>122</v>
      </c>
      <c r="E62" s="269" t="s">
        <v>32</v>
      </c>
      <c r="F62" s="270">
        <f>F54</f>
        <v>1101.24</v>
      </c>
      <c r="G62" s="271">
        <v>15.09</v>
      </c>
      <c r="H62" s="271">
        <f>ROUND(G62*(1+$G$2),2)</f>
        <v>19.41</v>
      </c>
      <c r="I62" s="272">
        <f>ROUND(H62*F62,2)</f>
        <v>21375.07</v>
      </c>
      <c r="J62" s="273">
        <f t="shared" si="6"/>
        <v>9.1000000000000004E-3</v>
      </c>
      <c r="K62" s="252"/>
      <c r="L62" s="341"/>
      <c r="M62" s="342"/>
      <c r="N62" s="252"/>
      <c r="O62" s="252"/>
      <c r="P62" s="252"/>
      <c r="Q62" s="252"/>
      <c r="R62" s="252"/>
      <c r="S62" s="252"/>
      <c r="T62" s="252"/>
      <c r="U62" s="252"/>
      <c r="V62" s="252"/>
      <c r="W62" s="252"/>
      <c r="X62" s="252"/>
      <c r="Y62" s="252"/>
      <c r="Z62" s="252"/>
      <c r="AA62" s="252"/>
      <c r="AB62" s="252"/>
      <c r="AC62" s="252"/>
      <c r="AD62" s="252"/>
      <c r="AE62" s="252"/>
      <c r="AF62" s="252"/>
      <c r="AG62" s="252"/>
      <c r="AH62" s="252"/>
      <c r="AI62" s="252"/>
      <c r="AJ62" s="252"/>
      <c r="AK62" s="252"/>
      <c r="AL62" s="252"/>
      <c r="AM62" s="252"/>
      <c r="AN62" s="252"/>
      <c r="AO62" s="252"/>
      <c r="AP62" s="252"/>
      <c r="AQ62" s="252"/>
      <c r="AR62" s="252"/>
      <c r="AS62" s="252"/>
      <c r="AT62" s="252"/>
      <c r="AU62" s="252"/>
      <c r="AV62" s="252"/>
      <c r="AW62" s="252"/>
      <c r="AX62" s="252"/>
      <c r="AY62" s="252"/>
      <c r="AZ62" s="252"/>
      <c r="BA62" s="252"/>
      <c r="BB62" s="252"/>
      <c r="BC62" s="252"/>
      <c r="BD62" s="252"/>
      <c r="BE62" s="252"/>
      <c r="BF62" s="252"/>
      <c r="BG62" s="252"/>
      <c r="BH62" s="252"/>
      <c r="BI62" s="252"/>
      <c r="BJ62" s="252"/>
      <c r="BK62" s="252"/>
    </row>
    <row r="63" spans="1:63" ht="36" customHeight="1">
      <c r="A63" s="310" t="s">
        <v>123</v>
      </c>
      <c r="B63" s="267">
        <v>90408</v>
      </c>
      <c r="C63" s="267" t="s">
        <v>21</v>
      </c>
      <c r="D63" s="282" t="s">
        <v>124</v>
      </c>
      <c r="E63" s="269" t="s">
        <v>32</v>
      </c>
      <c r="F63" s="270">
        <f>F62</f>
        <v>1101.24</v>
      </c>
      <c r="G63" s="271">
        <v>36.950000000000003</v>
      </c>
      <c r="H63" s="271">
        <f>ROUND(G63*(1+$G$2),2)</f>
        <v>47.53</v>
      </c>
      <c r="I63" s="272">
        <f>ROUND(H63*F63,2)</f>
        <v>52341.94</v>
      </c>
      <c r="J63" s="273">
        <f t="shared" si="6"/>
        <v>2.2200000000000001E-2</v>
      </c>
      <c r="K63" s="252"/>
      <c r="L63" s="341"/>
      <c r="M63" s="342"/>
      <c r="N63" s="252"/>
      <c r="O63" s="252"/>
      <c r="P63" s="252"/>
      <c r="Q63" s="252"/>
      <c r="R63" s="252"/>
      <c r="S63" s="252"/>
      <c r="T63" s="252"/>
      <c r="U63" s="252"/>
      <c r="V63" s="252"/>
      <c r="W63" s="252"/>
      <c r="X63" s="252"/>
      <c r="Y63" s="252"/>
      <c r="Z63" s="252"/>
      <c r="AA63" s="252"/>
      <c r="AB63" s="252"/>
      <c r="AC63" s="252"/>
      <c r="AD63" s="252"/>
      <c r="AE63" s="252"/>
      <c r="AF63" s="252"/>
      <c r="AG63" s="252"/>
      <c r="AH63" s="252"/>
      <c r="AI63" s="252"/>
      <c r="AJ63" s="252"/>
      <c r="AK63" s="252"/>
      <c r="AL63" s="252"/>
      <c r="AM63" s="252"/>
      <c r="AN63" s="252"/>
      <c r="AO63" s="252"/>
      <c r="AP63" s="252"/>
      <c r="AQ63" s="252"/>
      <c r="AR63" s="252"/>
      <c r="AS63" s="252"/>
      <c r="AT63" s="252"/>
      <c r="AU63" s="252"/>
      <c r="AV63" s="252"/>
      <c r="AW63" s="252"/>
      <c r="AX63" s="252"/>
      <c r="AY63" s="252"/>
      <c r="AZ63" s="252"/>
      <c r="BA63" s="252"/>
      <c r="BB63" s="252"/>
      <c r="BC63" s="252"/>
      <c r="BD63" s="252"/>
      <c r="BE63" s="252"/>
      <c r="BF63" s="252"/>
      <c r="BG63" s="252"/>
      <c r="BH63" s="252"/>
      <c r="BI63" s="252"/>
      <c r="BJ63" s="252"/>
      <c r="BK63" s="252"/>
    </row>
    <row r="64" spans="1:63" ht="24.95" customHeight="1">
      <c r="A64" s="276" t="s">
        <v>125</v>
      </c>
      <c r="B64" s="450" t="s">
        <v>126</v>
      </c>
      <c r="C64" s="451"/>
      <c r="D64" s="452"/>
      <c r="E64" s="299"/>
      <c r="F64" s="300"/>
      <c r="G64" s="301"/>
      <c r="H64" s="112"/>
      <c r="I64" s="115">
        <f>SUM(I65:I73)</f>
        <v>109006.19</v>
      </c>
      <c r="J64" s="307">
        <f t="shared" si="6"/>
        <v>4.6300000000000001E-2</v>
      </c>
      <c r="K64" s="252"/>
      <c r="L64" s="340"/>
      <c r="M64" s="342"/>
      <c r="N64" s="252"/>
      <c r="O64" s="252"/>
      <c r="P64" s="252"/>
      <c r="Q64" s="252"/>
      <c r="R64" s="252"/>
      <c r="S64" s="252"/>
      <c r="T64" s="252"/>
      <c r="U64" s="252"/>
      <c r="V64" s="252"/>
      <c r="W64" s="252"/>
      <c r="X64" s="252"/>
      <c r="Y64" s="252"/>
      <c r="Z64" s="252"/>
      <c r="AA64" s="252"/>
      <c r="AB64" s="252"/>
      <c r="AC64" s="252"/>
      <c r="AD64" s="252"/>
      <c r="AE64" s="252"/>
      <c r="AF64" s="252"/>
      <c r="AG64" s="252"/>
      <c r="AH64" s="252"/>
      <c r="AI64" s="252"/>
      <c r="AJ64" s="252"/>
      <c r="AK64" s="252"/>
      <c r="AL64" s="252"/>
      <c r="AM64" s="252"/>
      <c r="AN64" s="252"/>
      <c r="AO64" s="252"/>
      <c r="AP64" s="252"/>
      <c r="AQ64" s="252"/>
      <c r="AR64" s="252"/>
      <c r="AS64" s="252"/>
      <c r="AT64" s="252"/>
      <c r="AU64" s="252"/>
      <c r="AV64" s="252"/>
      <c r="AW64" s="252"/>
      <c r="AX64" s="252"/>
      <c r="AY64" s="252"/>
      <c r="AZ64" s="252"/>
      <c r="BA64" s="252"/>
      <c r="BB64" s="252"/>
      <c r="BC64" s="252"/>
      <c r="BD64" s="252"/>
      <c r="BE64" s="252"/>
      <c r="BF64" s="252"/>
      <c r="BG64" s="252"/>
      <c r="BH64" s="252"/>
      <c r="BI64" s="252"/>
      <c r="BJ64" s="252"/>
      <c r="BK64" s="288"/>
    </row>
    <row r="65" spans="1:63" ht="24.95" customHeight="1">
      <c r="A65" s="266" t="s">
        <v>127</v>
      </c>
      <c r="B65" s="267" t="s">
        <v>128</v>
      </c>
      <c r="C65" s="267" t="s">
        <v>65</v>
      </c>
      <c r="D65" s="282" t="s">
        <v>129</v>
      </c>
      <c r="E65" s="269" t="s">
        <v>32</v>
      </c>
      <c r="F65" s="270">
        <f>ROUND((5.78*24+54.8*3+20*2*4+1.1*24+3*12+1*4+4.25*2+1.85*7+5.78*12+25*6+1.1*12)*3.1+((9.8+5.83+16.3+2.15+20)*6.75+(7.8*2+11)*1)*1.1-(2.23*2.8*11+2.23*1.5*52+1.6*2.1*21*2+1.6*2.8*3+1.6*2.1*2+3.5*1.8+3*2.8*2+4*3.5),2)+60</f>
        <v>2478.7399999999998</v>
      </c>
      <c r="G65" s="271">
        <v>3.51</v>
      </c>
      <c r="H65" s="271">
        <f>ROUND(G65*(1+$G$2),2)</f>
        <v>4.51</v>
      </c>
      <c r="I65" s="272">
        <f>ROUND(H65*F65,2)</f>
        <v>11179.12</v>
      </c>
      <c r="J65" s="273">
        <f t="shared" si="6"/>
        <v>4.7000000000000002E-3</v>
      </c>
      <c r="K65" s="252"/>
      <c r="L65" s="341"/>
      <c r="M65" s="342"/>
      <c r="N65" s="252"/>
      <c r="O65" s="252"/>
      <c r="P65" s="252"/>
      <c r="Q65" s="252"/>
      <c r="R65" s="252"/>
      <c r="S65" s="252"/>
      <c r="T65" s="252"/>
      <c r="U65" s="252"/>
      <c r="V65" s="252"/>
      <c r="W65" s="252"/>
      <c r="X65" s="252"/>
      <c r="Y65" s="252"/>
      <c r="Z65" s="252"/>
      <c r="AA65" s="252"/>
      <c r="AB65" s="252"/>
      <c r="AC65" s="252"/>
      <c r="AD65" s="252"/>
      <c r="AE65" s="252"/>
      <c r="AF65" s="252"/>
      <c r="AG65" s="252"/>
      <c r="AH65" s="252"/>
      <c r="AI65" s="252"/>
      <c r="AJ65" s="252"/>
      <c r="AK65" s="252"/>
      <c r="AL65" s="252"/>
      <c r="AM65" s="252"/>
      <c r="AN65" s="252"/>
      <c r="AO65" s="252"/>
      <c r="AP65" s="252"/>
      <c r="AQ65" s="252"/>
      <c r="AR65" s="252"/>
      <c r="AS65" s="252"/>
      <c r="AT65" s="252"/>
      <c r="AU65" s="252"/>
      <c r="AV65" s="252"/>
      <c r="AW65" s="252"/>
      <c r="AX65" s="252"/>
      <c r="AY65" s="252"/>
      <c r="AZ65" s="252"/>
      <c r="BA65" s="252"/>
      <c r="BB65" s="252"/>
      <c r="BC65" s="252"/>
      <c r="BD65" s="252"/>
      <c r="BE65" s="252"/>
      <c r="BF65" s="252"/>
      <c r="BG65" s="252"/>
      <c r="BH65" s="252"/>
      <c r="BI65" s="252"/>
      <c r="BJ65" s="252"/>
      <c r="BK65" s="252"/>
    </row>
    <row r="66" spans="1:63" ht="24.95" customHeight="1">
      <c r="A66" s="266" t="s">
        <v>130</v>
      </c>
      <c r="B66" s="267" t="s">
        <v>131</v>
      </c>
      <c r="C66" s="267" t="s">
        <v>65</v>
      </c>
      <c r="D66" s="282" t="s">
        <v>132</v>
      </c>
      <c r="E66" s="269" t="s">
        <v>32</v>
      </c>
      <c r="F66" s="270">
        <f>F55</f>
        <v>756.48</v>
      </c>
      <c r="G66" s="271">
        <v>3.98</v>
      </c>
      <c r="H66" s="271">
        <f t="shared" ref="H66:H73" si="7">ROUND(G66*(1+$G$2),2)</f>
        <v>5.12</v>
      </c>
      <c r="I66" s="272">
        <f t="shared" ref="I66:I73" si="8">ROUND(H66*F66,2)</f>
        <v>3873.18</v>
      </c>
      <c r="J66" s="273">
        <f t="shared" si="6"/>
        <v>1.6000000000000001E-3</v>
      </c>
      <c r="K66" s="252"/>
      <c r="L66" s="341"/>
      <c r="M66" s="342"/>
      <c r="N66" s="252"/>
      <c r="O66" s="252"/>
      <c r="P66" s="252"/>
      <c r="Q66" s="252"/>
      <c r="R66" s="252"/>
      <c r="S66" s="252"/>
      <c r="T66" s="252"/>
      <c r="U66" s="252"/>
      <c r="V66" s="252"/>
      <c r="W66" s="252"/>
      <c r="X66" s="252"/>
      <c r="Y66" s="252"/>
      <c r="Z66" s="252"/>
      <c r="AA66" s="252"/>
      <c r="AB66" s="252"/>
      <c r="AC66" s="252"/>
      <c r="AD66" s="252"/>
      <c r="AE66" s="252"/>
      <c r="AF66" s="252"/>
      <c r="AG66" s="252"/>
      <c r="AH66" s="252"/>
      <c r="AI66" s="252"/>
      <c r="AJ66" s="252"/>
      <c r="AK66" s="252"/>
      <c r="AL66" s="252"/>
      <c r="AM66" s="252"/>
      <c r="AN66" s="252"/>
      <c r="AO66" s="252"/>
      <c r="AP66" s="252"/>
      <c r="AQ66" s="252"/>
      <c r="AR66" s="252"/>
      <c r="AS66" s="252"/>
      <c r="AT66" s="252"/>
      <c r="AU66" s="252"/>
      <c r="AV66" s="252"/>
      <c r="AW66" s="252"/>
      <c r="AX66" s="252"/>
      <c r="AY66" s="252"/>
      <c r="AZ66" s="252"/>
      <c r="BA66" s="252"/>
      <c r="BB66" s="252"/>
      <c r="BC66" s="252"/>
      <c r="BD66" s="252"/>
      <c r="BE66" s="252"/>
      <c r="BF66" s="252"/>
      <c r="BG66" s="252"/>
      <c r="BH66" s="252"/>
      <c r="BI66" s="252"/>
      <c r="BJ66" s="252"/>
      <c r="BK66" s="252"/>
    </row>
    <row r="67" spans="1:63" ht="24.95" customHeight="1">
      <c r="A67" s="266" t="s">
        <v>133</v>
      </c>
      <c r="B67" s="267" t="s">
        <v>1143</v>
      </c>
      <c r="C67" s="267" t="s">
        <v>21</v>
      </c>
      <c r="D67" s="282" t="s">
        <v>1144</v>
      </c>
      <c r="E67" s="269" t="s">
        <v>32</v>
      </c>
      <c r="F67" s="270">
        <f>F65</f>
        <v>2478.7399999999998</v>
      </c>
      <c r="G67" s="271">
        <v>4.87</v>
      </c>
      <c r="H67" s="271">
        <f t="shared" si="7"/>
        <v>6.26</v>
      </c>
      <c r="I67" s="272">
        <f t="shared" si="8"/>
        <v>15516.91</v>
      </c>
      <c r="J67" s="273">
        <f t="shared" si="6"/>
        <v>6.6E-3</v>
      </c>
      <c r="K67" s="252"/>
      <c r="L67" s="341"/>
      <c r="M67" s="342"/>
      <c r="N67" s="252"/>
      <c r="O67" s="252"/>
      <c r="P67" s="252"/>
      <c r="Q67" s="252"/>
      <c r="R67" s="252"/>
      <c r="S67" s="252"/>
      <c r="T67" s="252"/>
      <c r="U67" s="252"/>
      <c r="V67" s="252"/>
      <c r="W67" s="252"/>
      <c r="X67" s="252"/>
      <c r="Y67" s="252"/>
      <c r="Z67" s="252"/>
      <c r="AA67" s="252"/>
      <c r="AB67" s="252"/>
      <c r="AC67" s="252"/>
      <c r="AD67" s="252"/>
      <c r="AE67" s="252"/>
      <c r="AF67" s="252"/>
      <c r="AG67" s="252"/>
      <c r="AH67" s="252"/>
      <c r="AI67" s="252"/>
      <c r="AJ67" s="252"/>
      <c r="AK67" s="252"/>
      <c r="AL67" s="252"/>
      <c r="AM67" s="252"/>
      <c r="AN67" s="252"/>
      <c r="AO67" s="252"/>
      <c r="AP67" s="252"/>
      <c r="AQ67" s="252"/>
      <c r="AR67" s="252"/>
      <c r="AS67" s="252"/>
      <c r="AT67" s="252"/>
      <c r="AU67" s="252"/>
      <c r="AV67" s="252"/>
      <c r="AW67" s="252"/>
      <c r="AX67" s="252"/>
      <c r="AY67" s="252"/>
      <c r="AZ67" s="252"/>
      <c r="BA67" s="252"/>
      <c r="BB67" s="252"/>
      <c r="BC67" s="252"/>
      <c r="BD67" s="252"/>
      <c r="BE67" s="252"/>
      <c r="BF67" s="252"/>
      <c r="BG67" s="252"/>
      <c r="BH67" s="252"/>
      <c r="BI67" s="252"/>
      <c r="BJ67" s="252"/>
      <c r="BK67" s="252"/>
    </row>
    <row r="68" spans="1:63" ht="24.95" customHeight="1">
      <c r="A68" s="266" t="s">
        <v>134</v>
      </c>
      <c r="B68" s="267" t="s">
        <v>1148</v>
      </c>
      <c r="C68" s="267" t="s">
        <v>21</v>
      </c>
      <c r="D68" s="282" t="s">
        <v>1149</v>
      </c>
      <c r="E68" s="269" t="s">
        <v>32</v>
      </c>
      <c r="F68" s="270">
        <f>F66</f>
        <v>756.48</v>
      </c>
      <c r="G68" s="271">
        <v>5.94</v>
      </c>
      <c r="H68" s="271">
        <f t="shared" si="7"/>
        <v>7.64</v>
      </c>
      <c r="I68" s="272">
        <f t="shared" si="8"/>
        <v>5779.51</v>
      </c>
      <c r="J68" s="273">
        <f t="shared" si="6"/>
        <v>2.5000000000000001E-3</v>
      </c>
      <c r="K68" s="252"/>
      <c r="L68" s="341"/>
      <c r="M68" s="342"/>
      <c r="N68" s="252"/>
      <c r="O68" s="252"/>
      <c r="P68" s="252"/>
      <c r="Q68" s="252"/>
      <c r="R68" s="252"/>
      <c r="S68" s="252"/>
      <c r="T68" s="252"/>
      <c r="U68" s="252"/>
      <c r="V68" s="252"/>
      <c r="W68" s="252"/>
      <c r="X68" s="252"/>
      <c r="Y68" s="252"/>
      <c r="Z68" s="252"/>
      <c r="AA68" s="252"/>
      <c r="AB68" s="252"/>
      <c r="AC68" s="252"/>
      <c r="AD68" s="252"/>
      <c r="AE68" s="252"/>
      <c r="AF68" s="252"/>
      <c r="AG68" s="252"/>
      <c r="AH68" s="252"/>
      <c r="AI68" s="252"/>
      <c r="AJ68" s="252"/>
      <c r="AK68" s="252"/>
      <c r="AL68" s="252"/>
      <c r="AM68" s="252"/>
      <c r="AN68" s="252"/>
      <c r="AO68" s="252"/>
      <c r="AP68" s="252"/>
      <c r="AQ68" s="252"/>
      <c r="AR68" s="252"/>
      <c r="AS68" s="252"/>
      <c r="AT68" s="252"/>
      <c r="AU68" s="252"/>
      <c r="AV68" s="252"/>
      <c r="AW68" s="252"/>
      <c r="AX68" s="252"/>
      <c r="AY68" s="252"/>
      <c r="AZ68" s="252"/>
      <c r="BA68" s="252"/>
      <c r="BB68" s="252"/>
      <c r="BC68" s="252"/>
      <c r="BD68" s="252"/>
      <c r="BE68" s="252"/>
      <c r="BF68" s="252"/>
      <c r="BG68" s="252"/>
      <c r="BH68" s="252"/>
      <c r="BI68" s="252"/>
      <c r="BJ68" s="252"/>
      <c r="BK68" s="252"/>
    </row>
    <row r="69" spans="1:63" ht="24.95" customHeight="1">
      <c r="A69" s="266" t="s">
        <v>135</v>
      </c>
      <c r="B69" s="267" t="s">
        <v>819</v>
      </c>
      <c r="C69" s="267" t="s">
        <v>21</v>
      </c>
      <c r="D69" s="282" t="s">
        <v>820</v>
      </c>
      <c r="E69" s="269" t="s">
        <v>32</v>
      </c>
      <c r="F69" s="270">
        <f>F65</f>
        <v>2478.7399999999998</v>
      </c>
      <c r="G69" s="271">
        <v>14.38</v>
      </c>
      <c r="H69" s="271">
        <f t="shared" si="7"/>
        <v>18.5</v>
      </c>
      <c r="I69" s="272">
        <f t="shared" si="8"/>
        <v>45856.69</v>
      </c>
      <c r="J69" s="273">
        <f t="shared" si="6"/>
        <v>1.95E-2</v>
      </c>
      <c r="K69" s="252"/>
      <c r="L69" s="341"/>
      <c r="M69" s="342"/>
      <c r="N69" s="252"/>
      <c r="O69" s="252"/>
      <c r="P69" s="252"/>
      <c r="Q69" s="252"/>
      <c r="R69" s="252"/>
      <c r="S69" s="252"/>
      <c r="T69" s="252"/>
      <c r="U69" s="252"/>
      <c r="V69" s="252"/>
      <c r="W69" s="252"/>
      <c r="X69" s="252"/>
      <c r="Y69" s="252"/>
      <c r="Z69" s="252"/>
      <c r="AA69" s="252"/>
      <c r="AB69" s="252"/>
      <c r="AC69" s="252"/>
      <c r="AD69" s="252"/>
      <c r="AE69" s="252"/>
      <c r="AF69" s="252"/>
      <c r="AG69" s="252"/>
      <c r="AH69" s="252"/>
      <c r="AI69" s="252"/>
      <c r="AJ69" s="252"/>
      <c r="AK69" s="252"/>
      <c r="AL69" s="252"/>
      <c r="AM69" s="252"/>
      <c r="AN69" s="252"/>
      <c r="AO69" s="252"/>
      <c r="AP69" s="252"/>
      <c r="AQ69" s="252"/>
      <c r="AR69" s="252"/>
      <c r="AS69" s="252"/>
      <c r="AT69" s="252"/>
      <c r="AU69" s="252"/>
      <c r="AV69" s="252"/>
      <c r="AW69" s="252"/>
      <c r="AX69" s="252"/>
      <c r="AY69" s="252"/>
      <c r="AZ69" s="252"/>
      <c r="BA69" s="252"/>
      <c r="BB69" s="252"/>
      <c r="BC69" s="252"/>
      <c r="BD69" s="252"/>
      <c r="BE69" s="252"/>
      <c r="BF69" s="252"/>
      <c r="BG69" s="252"/>
      <c r="BH69" s="252"/>
      <c r="BI69" s="252"/>
      <c r="BJ69" s="252"/>
      <c r="BK69" s="252"/>
    </row>
    <row r="70" spans="1:63" ht="24.95" customHeight="1">
      <c r="A70" s="266" t="s">
        <v>136</v>
      </c>
      <c r="B70" s="267" t="s">
        <v>1154</v>
      </c>
      <c r="C70" s="267" t="s">
        <v>21</v>
      </c>
      <c r="D70" s="282" t="s">
        <v>1155</v>
      </c>
      <c r="E70" s="269" t="s">
        <v>32</v>
      </c>
      <c r="F70" s="270">
        <f>F68</f>
        <v>756.48</v>
      </c>
      <c r="G70" s="271">
        <v>17.010000000000002</v>
      </c>
      <c r="H70" s="271">
        <f t="shared" si="7"/>
        <v>21.88</v>
      </c>
      <c r="I70" s="272">
        <f t="shared" si="8"/>
        <v>16551.78</v>
      </c>
      <c r="J70" s="273">
        <f t="shared" si="6"/>
        <v>7.0000000000000001E-3</v>
      </c>
      <c r="K70" s="252"/>
      <c r="L70" s="341"/>
      <c r="M70" s="342"/>
      <c r="N70" s="252"/>
      <c r="O70" s="252"/>
      <c r="P70" s="252"/>
      <c r="Q70" s="252"/>
      <c r="R70" s="252"/>
      <c r="S70" s="252"/>
      <c r="T70" s="252"/>
      <c r="U70" s="252"/>
      <c r="V70" s="252"/>
      <c r="W70" s="252"/>
      <c r="X70" s="252"/>
      <c r="Y70" s="252"/>
      <c r="Z70" s="252"/>
      <c r="AA70" s="252"/>
      <c r="AB70" s="252"/>
      <c r="AC70" s="252"/>
      <c r="AD70" s="252"/>
      <c r="AE70" s="252"/>
      <c r="AF70" s="252"/>
      <c r="AG70" s="252"/>
      <c r="AH70" s="252"/>
      <c r="AI70" s="252"/>
      <c r="AJ70" s="252"/>
      <c r="AK70" s="252"/>
      <c r="AL70" s="252"/>
      <c r="AM70" s="252"/>
      <c r="AN70" s="252"/>
      <c r="AO70" s="252"/>
      <c r="AP70" s="252"/>
      <c r="AQ70" s="252"/>
      <c r="AR70" s="252"/>
      <c r="AS70" s="252"/>
      <c r="AT70" s="252"/>
      <c r="AU70" s="252"/>
      <c r="AV70" s="252"/>
      <c r="AW70" s="252"/>
      <c r="AX70" s="252"/>
      <c r="AY70" s="252"/>
      <c r="AZ70" s="252"/>
      <c r="BA70" s="252"/>
      <c r="BB70" s="252"/>
      <c r="BC70" s="252"/>
      <c r="BD70" s="252"/>
      <c r="BE70" s="252"/>
      <c r="BF70" s="252"/>
      <c r="BG70" s="252"/>
      <c r="BH70" s="252"/>
      <c r="BI70" s="252"/>
      <c r="BJ70" s="252"/>
      <c r="BK70" s="252"/>
    </row>
    <row r="71" spans="1:63" ht="24.95" customHeight="1">
      <c r="A71" s="266" t="s">
        <v>137</v>
      </c>
      <c r="B71" s="267" t="s">
        <v>1157</v>
      </c>
      <c r="C71" s="267" t="s">
        <v>21</v>
      </c>
      <c r="D71" s="282" t="s">
        <v>1158</v>
      </c>
      <c r="E71" s="269" t="s">
        <v>32</v>
      </c>
      <c r="F71" s="270">
        <f>ROUND((1.6*2.1*2+5.8*0.1*2+5.8*0.15)*21+(0.8*2.1*2+5*2*0.1+5*0.25)*5,2)</f>
        <v>211.8</v>
      </c>
      <c r="G71" s="271">
        <v>2.33</v>
      </c>
      <c r="H71" s="271">
        <f t="shared" si="7"/>
        <v>3</v>
      </c>
      <c r="I71" s="272">
        <f t="shared" si="8"/>
        <v>635.4</v>
      </c>
      <c r="J71" s="273">
        <f t="shared" si="6"/>
        <v>2.9999999999999997E-4</v>
      </c>
      <c r="K71" s="252"/>
      <c r="L71" s="341"/>
      <c r="M71" s="342"/>
      <c r="N71" s="252"/>
      <c r="O71" s="252"/>
      <c r="P71" s="252"/>
      <c r="Q71" s="252"/>
      <c r="R71" s="252"/>
      <c r="S71" s="252"/>
      <c r="T71" s="252"/>
      <c r="U71" s="252"/>
      <c r="V71" s="252"/>
      <c r="W71" s="252"/>
      <c r="X71" s="252"/>
      <c r="Y71" s="252"/>
      <c r="Z71" s="252"/>
      <c r="AA71" s="252"/>
      <c r="AB71" s="252"/>
      <c r="AC71" s="252"/>
      <c r="AD71" s="252"/>
      <c r="AE71" s="252"/>
      <c r="AF71" s="252"/>
      <c r="AG71" s="252"/>
      <c r="AH71" s="252"/>
      <c r="AI71" s="252"/>
      <c r="AJ71" s="252"/>
      <c r="AK71" s="252"/>
      <c r="AL71" s="252"/>
      <c r="AM71" s="252"/>
      <c r="AN71" s="252"/>
      <c r="AO71" s="252"/>
      <c r="AP71" s="252"/>
      <c r="AQ71" s="252"/>
      <c r="AR71" s="252"/>
      <c r="AS71" s="252"/>
      <c r="AT71" s="252"/>
      <c r="AU71" s="252"/>
      <c r="AV71" s="252"/>
      <c r="AW71" s="252"/>
      <c r="AX71" s="252"/>
      <c r="AY71" s="252"/>
      <c r="AZ71" s="252"/>
      <c r="BA71" s="252"/>
      <c r="BB71" s="252"/>
      <c r="BC71" s="252"/>
      <c r="BD71" s="252"/>
      <c r="BE71" s="252"/>
      <c r="BF71" s="252"/>
      <c r="BG71" s="252"/>
      <c r="BH71" s="252"/>
      <c r="BI71" s="252"/>
      <c r="BJ71" s="252"/>
      <c r="BK71" s="252"/>
    </row>
    <row r="72" spans="1:63" ht="24.95" customHeight="1">
      <c r="A72" s="266" t="s">
        <v>138</v>
      </c>
      <c r="B72" s="267" t="s">
        <v>1164</v>
      </c>
      <c r="C72" s="267" t="s">
        <v>21</v>
      </c>
      <c r="D72" s="282" t="s">
        <v>1165</v>
      </c>
      <c r="E72" s="269" t="s">
        <v>32</v>
      </c>
      <c r="F72" s="270">
        <f>F71</f>
        <v>211.8</v>
      </c>
      <c r="G72" s="271">
        <v>19.52</v>
      </c>
      <c r="H72" s="271">
        <f t="shared" si="7"/>
        <v>25.11</v>
      </c>
      <c r="I72" s="272">
        <f t="shared" si="8"/>
        <v>5318.3</v>
      </c>
      <c r="J72" s="273">
        <f t="shared" si="6"/>
        <v>2.3E-3</v>
      </c>
      <c r="K72" s="252"/>
      <c r="L72" s="341"/>
      <c r="M72" s="342"/>
      <c r="N72" s="252"/>
      <c r="O72" s="252"/>
      <c r="P72" s="252"/>
      <c r="Q72" s="252"/>
      <c r="R72" s="252"/>
      <c r="S72" s="252"/>
      <c r="T72" s="252"/>
      <c r="U72" s="252"/>
      <c r="V72" s="252"/>
      <c r="W72" s="252"/>
      <c r="X72" s="252"/>
      <c r="Y72" s="252"/>
      <c r="Z72" s="252"/>
      <c r="AA72" s="252"/>
      <c r="AB72" s="252"/>
      <c r="AC72" s="252"/>
      <c r="AD72" s="252"/>
      <c r="AE72" s="252"/>
      <c r="AF72" s="252"/>
      <c r="AG72" s="252"/>
      <c r="AH72" s="252"/>
      <c r="AI72" s="252"/>
      <c r="AJ72" s="252"/>
      <c r="AK72" s="252"/>
      <c r="AL72" s="252"/>
      <c r="AM72" s="252"/>
      <c r="AN72" s="252"/>
      <c r="AO72" s="252"/>
      <c r="AP72" s="252"/>
      <c r="AQ72" s="252"/>
      <c r="AR72" s="252"/>
      <c r="AS72" s="252"/>
      <c r="AT72" s="252"/>
      <c r="AU72" s="252"/>
      <c r="AV72" s="252"/>
      <c r="AW72" s="252"/>
      <c r="AX72" s="252"/>
      <c r="AY72" s="252"/>
      <c r="AZ72" s="252"/>
      <c r="BA72" s="252"/>
      <c r="BB72" s="252"/>
      <c r="BC72" s="252"/>
      <c r="BD72" s="252"/>
      <c r="BE72" s="252"/>
      <c r="BF72" s="252"/>
      <c r="BG72" s="252"/>
      <c r="BH72" s="252"/>
      <c r="BI72" s="252"/>
      <c r="BJ72" s="252"/>
      <c r="BK72" s="252"/>
    </row>
    <row r="73" spans="1:63" ht="24.95" customHeight="1">
      <c r="A73" s="266" t="s">
        <v>139</v>
      </c>
      <c r="B73" s="267" t="s">
        <v>3058</v>
      </c>
      <c r="C73" s="267" t="s">
        <v>705</v>
      </c>
      <c r="D73" s="282" t="s">
        <v>1162</v>
      </c>
      <c r="E73" s="269" t="s">
        <v>32</v>
      </c>
      <c r="F73" s="270">
        <f>F71</f>
        <v>211.8</v>
      </c>
      <c r="G73" s="271">
        <v>15.77</v>
      </c>
      <c r="H73" s="271">
        <f t="shared" si="7"/>
        <v>20.28</v>
      </c>
      <c r="I73" s="272">
        <f t="shared" si="8"/>
        <v>4295.3</v>
      </c>
      <c r="J73" s="273">
        <f t="shared" si="6"/>
        <v>1.8E-3</v>
      </c>
      <c r="K73" s="252"/>
      <c r="L73" s="341"/>
      <c r="M73" s="342"/>
      <c r="N73" s="252"/>
      <c r="O73" s="252"/>
      <c r="P73" s="252"/>
      <c r="Q73" s="252"/>
      <c r="R73" s="252"/>
      <c r="S73" s="252"/>
      <c r="T73" s="252"/>
      <c r="U73" s="252"/>
      <c r="V73" s="252"/>
      <c r="W73" s="252"/>
      <c r="X73" s="252"/>
      <c r="Y73" s="252"/>
      <c r="Z73" s="252"/>
      <c r="AA73" s="252"/>
      <c r="AB73" s="252"/>
      <c r="AC73" s="252"/>
      <c r="AD73" s="252"/>
      <c r="AE73" s="252"/>
      <c r="AF73" s="252"/>
      <c r="AG73" s="252"/>
      <c r="AH73" s="252"/>
      <c r="AI73" s="252"/>
      <c r="AJ73" s="252"/>
      <c r="AK73" s="252"/>
      <c r="AL73" s="252"/>
      <c r="AM73" s="252"/>
      <c r="AN73" s="252"/>
      <c r="AO73" s="252"/>
      <c r="AP73" s="252"/>
      <c r="AQ73" s="252"/>
      <c r="AR73" s="252"/>
      <c r="AS73" s="252"/>
      <c r="AT73" s="252"/>
      <c r="AU73" s="252"/>
      <c r="AV73" s="252"/>
      <c r="AW73" s="252"/>
      <c r="AX73" s="252"/>
      <c r="AY73" s="252"/>
      <c r="AZ73" s="252"/>
      <c r="BA73" s="252"/>
      <c r="BB73" s="252"/>
      <c r="BC73" s="252"/>
      <c r="BD73" s="252"/>
      <c r="BE73" s="252"/>
      <c r="BF73" s="252"/>
      <c r="BG73" s="252"/>
      <c r="BH73" s="252"/>
      <c r="BI73" s="252"/>
      <c r="BJ73" s="252"/>
      <c r="BK73" s="252"/>
    </row>
    <row r="74" spans="1:63" ht="24.95" customHeight="1">
      <c r="A74" s="276" t="s">
        <v>140</v>
      </c>
      <c r="B74" s="458" t="s">
        <v>141</v>
      </c>
      <c r="C74" s="458"/>
      <c r="D74" s="459"/>
      <c r="E74" s="299"/>
      <c r="F74" s="300"/>
      <c r="G74" s="301"/>
      <c r="H74" s="112"/>
      <c r="I74" s="115">
        <f>SUM(I75:I78)</f>
        <v>54850.97</v>
      </c>
      <c r="J74" s="307">
        <f t="shared" si="6"/>
        <v>2.3300000000000001E-2</v>
      </c>
      <c r="K74" s="252"/>
      <c r="L74" s="340"/>
      <c r="M74" s="342"/>
      <c r="N74" s="252"/>
      <c r="O74" s="252"/>
      <c r="P74" s="252"/>
      <c r="Q74" s="252"/>
      <c r="R74" s="252"/>
      <c r="S74" s="252"/>
      <c r="T74" s="252"/>
      <c r="U74" s="252"/>
      <c r="V74" s="252"/>
      <c r="W74" s="252"/>
      <c r="X74" s="252"/>
      <c r="Y74" s="252"/>
      <c r="Z74" s="252"/>
      <c r="AA74" s="252"/>
      <c r="AB74" s="252"/>
      <c r="AC74" s="252"/>
      <c r="AD74" s="252"/>
      <c r="AE74" s="252"/>
      <c r="AF74" s="252"/>
      <c r="AG74" s="252"/>
      <c r="AH74" s="252"/>
      <c r="AI74" s="252"/>
      <c r="AJ74" s="252"/>
      <c r="AK74" s="252"/>
      <c r="AL74" s="252"/>
      <c r="AM74" s="252"/>
      <c r="AN74" s="252"/>
      <c r="AO74" s="252"/>
      <c r="AP74" s="252"/>
      <c r="AQ74" s="252"/>
      <c r="AR74" s="252"/>
      <c r="AS74" s="252"/>
      <c r="AT74" s="252"/>
      <c r="AU74" s="252"/>
      <c r="AV74" s="252"/>
      <c r="AW74" s="252"/>
      <c r="AX74" s="252"/>
      <c r="AY74" s="252"/>
      <c r="AZ74" s="252"/>
      <c r="BA74" s="252"/>
      <c r="BB74" s="252"/>
      <c r="BC74" s="252"/>
      <c r="BD74" s="252"/>
      <c r="BE74" s="252"/>
      <c r="BF74" s="252"/>
      <c r="BG74" s="252"/>
      <c r="BH74" s="252"/>
      <c r="BI74" s="252"/>
      <c r="BJ74" s="252"/>
      <c r="BK74" s="288"/>
    </row>
    <row r="75" spans="1:63" ht="24.95" customHeight="1">
      <c r="A75" s="310" t="s">
        <v>142</v>
      </c>
      <c r="B75" s="267" t="s">
        <v>128</v>
      </c>
      <c r="C75" s="267" t="s">
        <v>65</v>
      </c>
      <c r="D75" s="268" t="s">
        <v>143</v>
      </c>
      <c r="E75" s="269" t="s">
        <v>32</v>
      </c>
      <c r="F75" s="270">
        <f>(55.35+15.1*2+25+20+0.4*36)*4.35-(2.23*2.8*11+2.23*1.5*27+2.23*1*2+1.6*2.8*2)</f>
        <v>458.11350000000004</v>
      </c>
      <c r="G75" s="271">
        <v>3.51</v>
      </c>
      <c r="H75" s="271">
        <f>ROUND(G75*(1+$G$2),2)</f>
        <v>4.51</v>
      </c>
      <c r="I75" s="272">
        <f>ROUND(H75*F75,2)</f>
        <v>2066.09</v>
      </c>
      <c r="J75" s="273">
        <f t="shared" si="6"/>
        <v>8.9999999999999998E-4</v>
      </c>
      <c r="K75" s="252"/>
      <c r="L75" s="341"/>
      <c r="M75" s="342"/>
      <c r="N75" s="252"/>
      <c r="O75" s="252"/>
      <c r="P75" s="252"/>
      <c r="Q75" s="252"/>
      <c r="R75" s="252"/>
      <c r="S75" s="252"/>
      <c r="T75" s="252"/>
      <c r="U75" s="252"/>
      <c r="V75" s="252"/>
      <c r="W75" s="252"/>
      <c r="X75" s="252"/>
      <c r="Y75" s="252"/>
      <c r="Z75" s="252"/>
      <c r="AA75" s="252"/>
      <c r="AB75" s="252"/>
      <c r="AC75" s="252"/>
      <c r="AD75" s="252"/>
      <c r="AE75" s="252"/>
      <c r="AF75" s="252"/>
      <c r="AG75" s="252"/>
      <c r="AH75" s="252"/>
      <c r="AI75" s="252"/>
      <c r="AJ75" s="252"/>
      <c r="AK75" s="252"/>
      <c r="AL75" s="252"/>
      <c r="AM75" s="252"/>
      <c r="AN75" s="252"/>
      <c r="AO75" s="252"/>
      <c r="AP75" s="252"/>
      <c r="AQ75" s="252"/>
      <c r="AR75" s="252"/>
      <c r="AS75" s="252"/>
      <c r="AT75" s="252"/>
      <c r="AU75" s="252"/>
      <c r="AV75" s="252"/>
      <c r="AW75" s="252"/>
      <c r="AX75" s="252"/>
      <c r="AY75" s="252"/>
      <c r="AZ75" s="252"/>
      <c r="BA75" s="252"/>
      <c r="BB75" s="252"/>
      <c r="BC75" s="252"/>
      <c r="BD75" s="252"/>
      <c r="BE75" s="252"/>
      <c r="BF75" s="252"/>
      <c r="BG75" s="252"/>
      <c r="BH75" s="252"/>
      <c r="BI75" s="252"/>
      <c r="BJ75" s="252"/>
      <c r="BK75" s="252"/>
    </row>
    <row r="76" spans="1:63" ht="24.95" customHeight="1">
      <c r="A76" s="310" t="s">
        <v>144</v>
      </c>
      <c r="B76" s="267" t="s">
        <v>145</v>
      </c>
      <c r="C76" s="267" t="s">
        <v>35</v>
      </c>
      <c r="D76" s="268" t="s">
        <v>146</v>
      </c>
      <c r="E76" s="269" t="s">
        <v>32</v>
      </c>
      <c r="F76" s="270">
        <f>(25*2+0.4*20+15.1)*4.35+(10.1+24.7)*6.5+10*8.2-(2.23*1.5*27+2.23*1*2+1.6*2.8+3*2.8*2+3.5*1.8+4*3.5)+F75+60</f>
        <v>1007.9435</v>
      </c>
      <c r="G76" s="271">
        <v>6.28</v>
      </c>
      <c r="H76" s="271">
        <f>ROUND(G76*(1+$G$2),2)</f>
        <v>8.08</v>
      </c>
      <c r="I76" s="272">
        <f>ROUND(H76*F76,2)</f>
        <v>8144.18</v>
      </c>
      <c r="J76" s="273">
        <f t="shared" si="6"/>
        <v>3.5000000000000001E-3</v>
      </c>
      <c r="K76" s="252"/>
      <c r="L76" s="341"/>
      <c r="M76" s="342"/>
      <c r="N76" s="252"/>
      <c r="O76" s="252"/>
      <c r="P76" s="252"/>
      <c r="Q76" s="252"/>
      <c r="R76" s="252"/>
      <c r="S76" s="252"/>
      <c r="T76" s="252"/>
      <c r="U76" s="252"/>
      <c r="V76" s="252"/>
      <c r="W76" s="252"/>
      <c r="X76" s="252"/>
      <c r="Y76" s="252"/>
      <c r="Z76" s="252"/>
      <c r="AA76" s="252"/>
      <c r="AB76" s="252"/>
      <c r="AC76" s="252"/>
      <c r="AD76" s="252"/>
      <c r="AE76" s="252"/>
      <c r="AF76" s="252"/>
      <c r="AG76" s="252"/>
      <c r="AH76" s="252"/>
      <c r="AI76" s="252"/>
      <c r="AJ76" s="252"/>
      <c r="AK76" s="252"/>
      <c r="AL76" s="252"/>
      <c r="AM76" s="252"/>
      <c r="AN76" s="252"/>
      <c r="AO76" s="252"/>
      <c r="AP76" s="252"/>
      <c r="AQ76" s="252"/>
      <c r="AR76" s="252"/>
      <c r="AS76" s="252"/>
      <c r="AT76" s="252"/>
      <c r="AU76" s="252"/>
      <c r="AV76" s="252"/>
      <c r="AW76" s="252"/>
      <c r="AX76" s="252"/>
      <c r="AY76" s="252"/>
      <c r="AZ76" s="252"/>
      <c r="BA76" s="252"/>
      <c r="BB76" s="252"/>
      <c r="BC76" s="252"/>
      <c r="BD76" s="252"/>
      <c r="BE76" s="252"/>
      <c r="BF76" s="252"/>
      <c r="BG76" s="252"/>
      <c r="BH76" s="252"/>
      <c r="BI76" s="252"/>
      <c r="BJ76" s="252"/>
      <c r="BK76" s="252"/>
    </row>
    <row r="77" spans="1:63" ht="29.25" customHeight="1">
      <c r="A77" s="310" t="s">
        <v>147</v>
      </c>
      <c r="B77" s="267" t="s">
        <v>148</v>
      </c>
      <c r="C77" s="267" t="s">
        <v>35</v>
      </c>
      <c r="D77" s="268" t="s">
        <v>149</v>
      </c>
      <c r="E77" s="269" t="s">
        <v>32</v>
      </c>
      <c r="F77" s="270">
        <f>F75</f>
        <v>458.11350000000004</v>
      </c>
      <c r="G77" s="271">
        <v>37.1</v>
      </c>
      <c r="H77" s="271">
        <f>ROUND(G77*(1+$G$2),2)</f>
        <v>47.72</v>
      </c>
      <c r="I77" s="272">
        <f>ROUND(H77*F77,2)</f>
        <v>21861.18</v>
      </c>
      <c r="J77" s="273">
        <f t="shared" si="6"/>
        <v>9.2999999999999992E-3</v>
      </c>
      <c r="K77" s="252"/>
      <c r="L77" s="341"/>
      <c r="M77" s="342"/>
      <c r="N77" s="252"/>
      <c r="O77" s="252"/>
      <c r="P77" s="252"/>
      <c r="Q77" s="252"/>
      <c r="R77" s="252"/>
      <c r="S77" s="252"/>
      <c r="T77" s="252"/>
      <c r="U77" s="252"/>
      <c r="V77" s="252"/>
      <c r="W77" s="252"/>
      <c r="X77" s="252"/>
      <c r="Y77" s="252"/>
      <c r="Z77" s="252"/>
      <c r="AA77" s="252"/>
      <c r="AB77" s="252"/>
      <c r="AC77" s="252"/>
      <c r="AD77" s="252"/>
      <c r="AE77" s="252"/>
      <c r="AF77" s="252"/>
      <c r="AG77" s="252"/>
      <c r="AH77" s="252"/>
      <c r="AI77" s="252"/>
      <c r="AJ77" s="252"/>
      <c r="AK77" s="252"/>
      <c r="AL77" s="252"/>
      <c r="AM77" s="252"/>
      <c r="AN77" s="252"/>
      <c r="AO77" s="252"/>
      <c r="AP77" s="252"/>
      <c r="AQ77" s="252"/>
      <c r="AR77" s="252"/>
      <c r="AS77" s="252"/>
      <c r="AT77" s="252"/>
      <c r="AU77" s="252"/>
      <c r="AV77" s="252"/>
      <c r="AW77" s="252"/>
      <c r="AX77" s="252"/>
      <c r="AY77" s="252"/>
      <c r="AZ77" s="252"/>
      <c r="BA77" s="252"/>
      <c r="BB77" s="252"/>
      <c r="BC77" s="252"/>
      <c r="BD77" s="252"/>
      <c r="BE77" s="252"/>
      <c r="BF77" s="252"/>
      <c r="BG77" s="252"/>
      <c r="BH77" s="252"/>
      <c r="BI77" s="252"/>
      <c r="BJ77" s="252"/>
      <c r="BK77" s="252"/>
    </row>
    <row r="78" spans="1:63" ht="24.95" customHeight="1">
      <c r="A78" s="310" t="s">
        <v>150</v>
      </c>
      <c r="B78" s="267">
        <v>95626</v>
      </c>
      <c r="C78" s="267" t="s">
        <v>21</v>
      </c>
      <c r="D78" s="268" t="s">
        <v>151</v>
      </c>
      <c r="E78" s="269" t="s">
        <v>32</v>
      </c>
      <c r="F78" s="270">
        <f>F76</f>
        <v>1007.9435</v>
      </c>
      <c r="G78" s="271">
        <v>17.57</v>
      </c>
      <c r="H78" s="271">
        <f>ROUND(G78*(1+$G$2),2)</f>
        <v>22.6</v>
      </c>
      <c r="I78" s="272">
        <f>ROUND(H78*F78,2)</f>
        <v>22779.52</v>
      </c>
      <c r="J78" s="273">
        <f t="shared" si="6"/>
        <v>9.7000000000000003E-3</v>
      </c>
      <c r="K78" s="252"/>
      <c r="L78" s="341"/>
      <c r="M78" s="342"/>
      <c r="N78" s="252"/>
      <c r="O78" s="252"/>
      <c r="P78" s="252"/>
      <c r="Q78" s="252"/>
      <c r="R78" s="252"/>
      <c r="S78" s="252"/>
      <c r="T78" s="252"/>
      <c r="U78" s="252"/>
      <c r="V78" s="252"/>
      <c r="W78" s="252"/>
      <c r="X78" s="252"/>
      <c r="Y78" s="252"/>
      <c r="Z78" s="252"/>
      <c r="AA78" s="252"/>
      <c r="AB78" s="252"/>
      <c r="AC78" s="252"/>
      <c r="AD78" s="252"/>
      <c r="AE78" s="252"/>
      <c r="AF78" s="252"/>
      <c r="AG78" s="252"/>
      <c r="AH78" s="252"/>
      <c r="AI78" s="252"/>
      <c r="AJ78" s="252"/>
      <c r="AK78" s="252"/>
      <c r="AL78" s="252"/>
      <c r="AM78" s="252"/>
      <c r="AN78" s="252"/>
      <c r="AO78" s="252"/>
      <c r="AP78" s="252"/>
      <c r="AQ78" s="252"/>
      <c r="AR78" s="252"/>
      <c r="AS78" s="252"/>
      <c r="AT78" s="252"/>
      <c r="AU78" s="252"/>
      <c r="AV78" s="252"/>
      <c r="AW78" s="252"/>
      <c r="AX78" s="252"/>
      <c r="AY78" s="252"/>
      <c r="AZ78" s="252"/>
      <c r="BA78" s="252"/>
      <c r="BB78" s="252"/>
      <c r="BC78" s="252"/>
      <c r="BD78" s="252"/>
      <c r="BE78" s="252"/>
      <c r="BF78" s="252"/>
      <c r="BG78" s="252"/>
      <c r="BH78" s="252"/>
      <c r="BI78" s="252"/>
      <c r="BJ78" s="252"/>
      <c r="BK78" s="252"/>
    </row>
    <row r="79" spans="1:63" ht="24.95" customHeight="1">
      <c r="A79" s="276" t="s">
        <v>152</v>
      </c>
      <c r="B79" s="458" t="s">
        <v>153</v>
      </c>
      <c r="C79" s="458"/>
      <c r="D79" s="459"/>
      <c r="E79" s="299"/>
      <c r="F79" s="300"/>
      <c r="G79" s="301"/>
      <c r="H79" s="112"/>
      <c r="I79" s="115">
        <f>SUM(I80:I83)</f>
        <v>58946.640000000007</v>
      </c>
      <c r="J79" s="307">
        <f t="shared" si="6"/>
        <v>2.5000000000000001E-2</v>
      </c>
      <c r="K79" s="252"/>
      <c r="L79" s="340"/>
      <c r="M79" s="342"/>
      <c r="N79" s="252"/>
      <c r="O79" s="252"/>
      <c r="P79" s="252"/>
      <c r="Q79" s="252"/>
      <c r="R79" s="252"/>
      <c r="S79" s="252"/>
      <c r="T79" s="252"/>
      <c r="U79" s="252"/>
      <c r="V79" s="252"/>
      <c r="W79" s="252"/>
      <c r="X79" s="252"/>
      <c r="Y79" s="252"/>
      <c r="Z79" s="252"/>
      <c r="AA79" s="252"/>
      <c r="AB79" s="252"/>
      <c r="AC79" s="252"/>
      <c r="AD79" s="252"/>
      <c r="AE79" s="252"/>
      <c r="AF79" s="252"/>
      <c r="AG79" s="252"/>
      <c r="AH79" s="252"/>
      <c r="AI79" s="252"/>
      <c r="AJ79" s="252"/>
      <c r="AK79" s="252"/>
      <c r="AL79" s="252"/>
      <c r="AM79" s="252"/>
      <c r="AN79" s="252"/>
      <c r="AO79" s="252"/>
      <c r="AP79" s="252"/>
      <c r="AQ79" s="252"/>
      <c r="AR79" s="252"/>
      <c r="AS79" s="252"/>
      <c r="AT79" s="252"/>
      <c r="AU79" s="252"/>
      <c r="AV79" s="252"/>
      <c r="AW79" s="252"/>
      <c r="AX79" s="252"/>
      <c r="AY79" s="252"/>
      <c r="AZ79" s="252"/>
      <c r="BA79" s="252"/>
      <c r="BB79" s="252"/>
      <c r="BC79" s="252"/>
      <c r="BD79" s="252"/>
      <c r="BE79" s="252"/>
      <c r="BF79" s="252"/>
      <c r="BG79" s="252"/>
      <c r="BH79" s="252"/>
      <c r="BI79" s="252"/>
      <c r="BJ79" s="252"/>
      <c r="BK79" s="288"/>
    </row>
    <row r="80" spans="1:63" ht="51.75" customHeight="1">
      <c r="A80" s="310" t="s">
        <v>154</v>
      </c>
      <c r="B80" s="267">
        <v>90843</v>
      </c>
      <c r="C80" s="267" t="s">
        <v>21</v>
      </c>
      <c r="D80" s="268" t="s">
        <v>155</v>
      </c>
      <c r="E80" s="269" t="s">
        <v>17</v>
      </c>
      <c r="F80" s="270">
        <v>5</v>
      </c>
      <c r="G80" s="271">
        <v>1177.8599999999999</v>
      </c>
      <c r="H80" s="271">
        <f>ROUND(G80*(1+$G$2),2)</f>
        <v>1515.08</v>
      </c>
      <c r="I80" s="272">
        <f>ROUND(H80*F80,2)</f>
        <v>7575.4</v>
      </c>
      <c r="J80" s="273">
        <f t="shared" si="6"/>
        <v>3.2000000000000002E-3</v>
      </c>
      <c r="K80" s="252"/>
      <c r="L80" s="341"/>
      <c r="M80" s="342"/>
      <c r="N80" s="252"/>
      <c r="O80" s="252"/>
      <c r="P80" s="252"/>
      <c r="Q80" s="252"/>
      <c r="R80" s="252"/>
      <c r="S80" s="252"/>
      <c r="T80" s="252"/>
      <c r="U80" s="252"/>
      <c r="V80" s="252"/>
      <c r="W80" s="252"/>
      <c r="X80" s="252"/>
      <c r="Y80" s="252"/>
      <c r="Z80" s="252"/>
      <c r="AA80" s="252"/>
      <c r="AB80" s="252"/>
      <c r="AC80" s="252"/>
      <c r="AD80" s="252"/>
      <c r="AE80" s="252"/>
      <c r="AF80" s="252"/>
      <c r="AG80" s="252"/>
      <c r="AH80" s="252"/>
      <c r="AI80" s="252"/>
      <c r="AJ80" s="252"/>
      <c r="AK80" s="252"/>
      <c r="AL80" s="252"/>
      <c r="AM80" s="252"/>
      <c r="AN80" s="252"/>
      <c r="AO80" s="252"/>
      <c r="AP80" s="252"/>
      <c r="AQ80" s="252"/>
      <c r="AR80" s="252"/>
      <c r="AS80" s="252"/>
      <c r="AT80" s="252"/>
      <c r="AU80" s="252"/>
      <c r="AV80" s="252"/>
      <c r="AW80" s="252"/>
      <c r="AX80" s="252"/>
      <c r="AY80" s="252"/>
      <c r="AZ80" s="252"/>
      <c r="BA80" s="252"/>
      <c r="BB80" s="252"/>
      <c r="BC80" s="252"/>
      <c r="BD80" s="252"/>
      <c r="BE80" s="252"/>
      <c r="BF80" s="252"/>
      <c r="BG80" s="252"/>
      <c r="BH80" s="252"/>
      <c r="BI80" s="252"/>
      <c r="BJ80" s="252"/>
      <c r="BK80" s="252"/>
    </row>
    <row r="81" spans="1:63" ht="55.5" customHeight="1">
      <c r="A81" s="310" t="s">
        <v>156</v>
      </c>
      <c r="B81" s="267" t="s">
        <v>157</v>
      </c>
      <c r="C81" s="267" t="s">
        <v>35</v>
      </c>
      <c r="D81" s="268" t="s">
        <v>158</v>
      </c>
      <c r="E81" s="269" t="s">
        <v>17</v>
      </c>
      <c r="F81" s="270">
        <v>21</v>
      </c>
      <c r="G81" s="271">
        <v>1814.95</v>
      </c>
      <c r="H81" s="271">
        <f>ROUND(G81*(1+$G$2),2)</f>
        <v>2334.5700000000002</v>
      </c>
      <c r="I81" s="272">
        <f>ROUND(H81*F81,2)</f>
        <v>49025.97</v>
      </c>
      <c r="J81" s="273">
        <f t="shared" si="6"/>
        <v>2.0799999999999999E-2</v>
      </c>
      <c r="K81" s="252"/>
      <c r="L81" s="341"/>
      <c r="M81" s="342"/>
      <c r="N81" s="252"/>
      <c r="O81" s="252"/>
      <c r="P81" s="252"/>
      <c r="Q81" s="252"/>
      <c r="R81" s="252"/>
      <c r="S81" s="252"/>
      <c r="T81" s="252"/>
      <c r="U81" s="252"/>
      <c r="V81" s="252"/>
      <c r="W81" s="252"/>
      <c r="X81" s="252"/>
      <c r="Y81" s="252"/>
      <c r="Z81" s="252"/>
      <c r="AA81" s="252"/>
      <c r="AB81" s="252"/>
      <c r="AC81" s="252"/>
      <c r="AD81" s="252"/>
      <c r="AE81" s="252"/>
      <c r="AF81" s="252"/>
      <c r="AG81" s="252"/>
      <c r="AH81" s="252"/>
      <c r="AI81" s="252"/>
      <c r="AJ81" s="252"/>
      <c r="AK81" s="252"/>
      <c r="AL81" s="252"/>
      <c r="AM81" s="252"/>
      <c r="AN81" s="252"/>
      <c r="AO81" s="252"/>
      <c r="AP81" s="252"/>
      <c r="AQ81" s="252"/>
      <c r="AR81" s="252"/>
      <c r="AS81" s="252"/>
      <c r="AT81" s="252"/>
      <c r="AU81" s="252"/>
      <c r="AV81" s="252"/>
      <c r="AW81" s="252"/>
      <c r="AX81" s="252"/>
      <c r="AY81" s="252"/>
      <c r="AZ81" s="252"/>
      <c r="BA81" s="252"/>
      <c r="BB81" s="252"/>
      <c r="BC81" s="252"/>
      <c r="BD81" s="252"/>
      <c r="BE81" s="252"/>
      <c r="BF81" s="252"/>
      <c r="BG81" s="252"/>
      <c r="BH81" s="252"/>
      <c r="BI81" s="252"/>
      <c r="BJ81" s="252"/>
      <c r="BK81" s="252"/>
    </row>
    <row r="82" spans="1:63" ht="43.5" customHeight="1">
      <c r="A82" s="310" t="s">
        <v>159</v>
      </c>
      <c r="B82" s="267" t="s">
        <v>160</v>
      </c>
      <c r="C82" s="267" t="s">
        <v>65</v>
      </c>
      <c r="D82" s="268" t="s">
        <v>161</v>
      </c>
      <c r="E82" s="269" t="s">
        <v>32</v>
      </c>
      <c r="F82" s="270">
        <v>3.51</v>
      </c>
      <c r="G82" s="271">
        <v>208.57</v>
      </c>
      <c r="H82" s="271">
        <f>ROUND(G82*(1+$G$2),2)</f>
        <v>268.27999999999997</v>
      </c>
      <c r="I82" s="272">
        <f>ROUND(H82*F82,2)</f>
        <v>941.66</v>
      </c>
      <c r="J82" s="273">
        <f t="shared" si="6"/>
        <v>4.0000000000000002E-4</v>
      </c>
      <c r="K82" s="252"/>
      <c r="L82" s="341"/>
      <c r="M82" s="342"/>
      <c r="N82" s="252"/>
      <c r="O82" s="252"/>
      <c r="P82" s="252"/>
      <c r="Q82" s="252"/>
      <c r="R82" s="252"/>
      <c r="S82" s="252"/>
      <c r="T82" s="252"/>
      <c r="U82" s="252"/>
      <c r="V82" s="252"/>
      <c r="W82" s="252"/>
      <c r="X82" s="252"/>
      <c r="Y82" s="252"/>
      <c r="Z82" s="252"/>
      <c r="AA82" s="252"/>
      <c r="AB82" s="252"/>
      <c r="AC82" s="252"/>
      <c r="AD82" s="252"/>
      <c r="AE82" s="252"/>
      <c r="AF82" s="252"/>
      <c r="AG82" s="252"/>
      <c r="AH82" s="252"/>
      <c r="AI82" s="252"/>
      <c r="AJ82" s="252"/>
      <c r="AK82" s="252"/>
      <c r="AL82" s="252"/>
      <c r="AM82" s="252"/>
      <c r="AN82" s="252"/>
      <c r="AO82" s="252"/>
      <c r="AP82" s="252"/>
      <c r="AQ82" s="252"/>
      <c r="AR82" s="252"/>
      <c r="AS82" s="252"/>
      <c r="AT82" s="252"/>
      <c r="AU82" s="252"/>
      <c r="AV82" s="252"/>
      <c r="AW82" s="252"/>
      <c r="AX82" s="252"/>
      <c r="AY82" s="252"/>
      <c r="AZ82" s="252"/>
      <c r="BA82" s="252"/>
      <c r="BB82" s="252"/>
      <c r="BC82" s="252"/>
      <c r="BD82" s="252"/>
      <c r="BE82" s="252"/>
      <c r="BF82" s="252"/>
      <c r="BG82" s="252"/>
      <c r="BH82" s="252"/>
      <c r="BI82" s="252"/>
      <c r="BJ82" s="252"/>
      <c r="BK82" s="252"/>
    </row>
    <row r="83" spans="1:63" s="106" customFormat="1" ht="35.1" customHeight="1">
      <c r="A83" s="312" t="s">
        <v>162</v>
      </c>
      <c r="B83" s="291">
        <v>5079</v>
      </c>
      <c r="C83" s="292" t="s">
        <v>163</v>
      </c>
      <c r="D83" s="293" t="s">
        <v>164</v>
      </c>
      <c r="E83" s="316" t="s">
        <v>32</v>
      </c>
      <c r="F83" s="317">
        <v>6.72</v>
      </c>
      <c r="G83" s="271">
        <v>162.38</v>
      </c>
      <c r="H83" s="318">
        <f>ROUND(G83*(1+$G$2),2)</f>
        <v>208.87</v>
      </c>
      <c r="I83" s="319">
        <f>ROUND(H83*F83,2)</f>
        <v>1403.61</v>
      </c>
      <c r="J83" s="320">
        <f t="shared" si="6"/>
        <v>5.9999999999999995E-4</v>
      </c>
      <c r="K83" s="114"/>
      <c r="L83" s="341"/>
      <c r="M83" s="342"/>
      <c r="N83" s="114"/>
      <c r="O83" s="114"/>
      <c r="P83" s="114"/>
      <c r="Q83" s="114"/>
      <c r="R83" s="114"/>
      <c r="S83" s="114"/>
      <c r="T83" s="114"/>
      <c r="U83" s="114"/>
      <c r="V83" s="114"/>
      <c r="W83" s="114"/>
      <c r="X83" s="114"/>
      <c r="Y83" s="114"/>
      <c r="Z83" s="114"/>
      <c r="AA83" s="114"/>
      <c r="AB83" s="114"/>
      <c r="AC83" s="114"/>
      <c r="AD83" s="114"/>
      <c r="AE83" s="114"/>
      <c r="AF83" s="114"/>
      <c r="AG83" s="114"/>
      <c r="AH83" s="114"/>
      <c r="AI83" s="114"/>
      <c r="AJ83" s="114"/>
      <c r="AK83" s="114"/>
      <c r="AL83" s="114"/>
      <c r="AM83" s="114"/>
      <c r="AN83" s="114"/>
      <c r="AO83" s="114"/>
      <c r="AP83" s="114"/>
      <c r="AQ83" s="114"/>
      <c r="AR83" s="114"/>
      <c r="AS83" s="114"/>
      <c r="AT83" s="114"/>
      <c r="AU83" s="114"/>
      <c r="AV83" s="114"/>
      <c r="AW83" s="114"/>
      <c r="AX83" s="114"/>
      <c r="AY83" s="114"/>
      <c r="AZ83" s="114"/>
      <c r="BA83" s="114"/>
      <c r="BB83" s="114"/>
      <c r="BC83" s="114"/>
      <c r="BD83" s="114"/>
      <c r="BE83" s="114"/>
      <c r="BF83" s="114"/>
      <c r="BG83" s="114"/>
      <c r="BH83" s="114"/>
      <c r="BI83" s="114"/>
      <c r="BJ83" s="114"/>
    </row>
    <row r="84" spans="1:63" ht="24.95" customHeight="1">
      <c r="A84" s="276" t="s">
        <v>165</v>
      </c>
      <c r="B84" s="450" t="s">
        <v>166</v>
      </c>
      <c r="C84" s="451"/>
      <c r="D84" s="452"/>
      <c r="E84" s="299"/>
      <c r="F84" s="300"/>
      <c r="G84" s="301"/>
      <c r="H84" s="112"/>
      <c r="I84" s="115">
        <f>SUM(I85:I89)</f>
        <v>291431.01</v>
      </c>
      <c r="J84" s="307">
        <f t="shared" si="6"/>
        <v>0.12379999999999999</v>
      </c>
      <c r="K84" s="252"/>
      <c r="L84" s="340"/>
      <c r="M84" s="342"/>
      <c r="N84" s="252"/>
      <c r="O84" s="252"/>
      <c r="P84" s="252"/>
      <c r="Q84" s="252"/>
      <c r="R84" s="252"/>
      <c r="S84" s="252"/>
      <c r="T84" s="252"/>
      <c r="U84" s="252"/>
      <c r="V84" s="252"/>
      <c r="W84" s="252"/>
      <c r="X84" s="252"/>
      <c r="Y84" s="252"/>
      <c r="Z84" s="252"/>
      <c r="AA84" s="252"/>
      <c r="AB84" s="252"/>
      <c r="AC84" s="252"/>
      <c r="AD84" s="252"/>
      <c r="AE84" s="252"/>
      <c r="AF84" s="252"/>
      <c r="AG84" s="252"/>
      <c r="AH84" s="252"/>
      <c r="AI84" s="252"/>
      <c r="AJ84" s="252"/>
      <c r="AK84" s="252"/>
      <c r="AL84" s="252"/>
      <c r="AM84" s="252"/>
      <c r="AN84" s="252"/>
      <c r="AO84" s="252"/>
      <c r="AP84" s="252"/>
      <c r="AQ84" s="252"/>
      <c r="AR84" s="252"/>
      <c r="AS84" s="252"/>
      <c r="AT84" s="252"/>
      <c r="AU84" s="252"/>
      <c r="AV84" s="252"/>
      <c r="AW84" s="252"/>
      <c r="AX84" s="252"/>
      <c r="AY84" s="252"/>
      <c r="AZ84" s="252"/>
      <c r="BA84" s="252"/>
      <c r="BB84" s="252"/>
      <c r="BC84" s="252"/>
      <c r="BD84" s="252"/>
      <c r="BE84" s="252"/>
      <c r="BF84" s="252"/>
      <c r="BG84" s="252"/>
      <c r="BH84" s="252"/>
      <c r="BI84" s="252"/>
      <c r="BJ84" s="252"/>
      <c r="BK84" s="288"/>
    </row>
    <row r="85" spans="1:63" ht="54" customHeight="1">
      <c r="A85" s="310" t="s">
        <v>167</v>
      </c>
      <c r="B85" s="267" t="s">
        <v>168</v>
      </c>
      <c r="C85" s="267" t="s">
        <v>35</v>
      </c>
      <c r="D85" s="268" t="s">
        <v>169</v>
      </c>
      <c r="E85" s="269" t="s">
        <v>32</v>
      </c>
      <c r="F85" s="270">
        <v>16.8</v>
      </c>
      <c r="G85" s="271">
        <v>1124.8900000000001</v>
      </c>
      <c r="H85" s="271">
        <f>ROUND(G85*(1+$G$2),2)</f>
        <v>1446.95</v>
      </c>
      <c r="I85" s="272">
        <f>ROUND(H85*F85,2)</f>
        <v>24308.76</v>
      </c>
      <c r="J85" s="273">
        <f t="shared" si="6"/>
        <v>1.03E-2</v>
      </c>
      <c r="K85" s="252"/>
      <c r="L85" s="341"/>
      <c r="M85" s="342"/>
      <c r="N85" s="252"/>
      <c r="O85" s="252"/>
      <c r="P85" s="252"/>
      <c r="Q85" s="252"/>
      <c r="R85" s="252"/>
      <c r="S85" s="252"/>
      <c r="T85" s="252"/>
      <c r="U85" s="252"/>
      <c r="V85" s="252"/>
      <c r="W85" s="252"/>
      <c r="X85" s="252"/>
      <c r="Y85" s="252"/>
      <c r="Z85" s="252"/>
      <c r="AA85" s="252"/>
      <c r="AB85" s="252"/>
      <c r="AC85" s="252"/>
      <c r="AD85" s="252"/>
      <c r="AE85" s="252"/>
      <c r="AF85" s="252"/>
      <c r="AG85" s="252"/>
      <c r="AH85" s="252"/>
      <c r="AI85" s="252"/>
      <c r="AJ85" s="252"/>
      <c r="AK85" s="252"/>
      <c r="AL85" s="252"/>
      <c r="AM85" s="252"/>
      <c r="AN85" s="252"/>
      <c r="AO85" s="252"/>
      <c r="AP85" s="252"/>
      <c r="AQ85" s="252"/>
      <c r="AR85" s="252"/>
      <c r="AS85" s="252"/>
      <c r="AT85" s="252"/>
      <c r="AU85" s="252"/>
      <c r="AV85" s="252"/>
      <c r="AW85" s="252"/>
      <c r="AX85" s="252"/>
      <c r="AY85" s="252"/>
      <c r="AZ85" s="252"/>
      <c r="BA85" s="252"/>
      <c r="BB85" s="252"/>
      <c r="BC85" s="252"/>
      <c r="BD85" s="252"/>
      <c r="BE85" s="252"/>
      <c r="BF85" s="252"/>
      <c r="BG85" s="252"/>
      <c r="BH85" s="252"/>
      <c r="BI85" s="252"/>
      <c r="BJ85" s="252"/>
      <c r="BK85" s="252"/>
    </row>
    <row r="86" spans="1:63" ht="57" customHeight="1">
      <c r="A86" s="310" t="s">
        <v>170</v>
      </c>
      <c r="B86" s="267" t="s">
        <v>171</v>
      </c>
      <c r="C86" s="267" t="s">
        <v>35</v>
      </c>
      <c r="D86" s="268" t="s">
        <v>172</v>
      </c>
      <c r="E86" s="269" t="s">
        <v>32</v>
      </c>
      <c r="F86" s="270">
        <v>14.93</v>
      </c>
      <c r="G86" s="271">
        <v>696.72</v>
      </c>
      <c r="H86" s="271">
        <f t="shared" ref="H86:H89" si="9">ROUND(G86*(1+$G$2),2)</f>
        <v>896.19</v>
      </c>
      <c r="I86" s="272">
        <f>ROUND(H86*F86,2)</f>
        <v>13380.12</v>
      </c>
      <c r="J86" s="273">
        <f t="shared" si="6"/>
        <v>5.7000000000000002E-3</v>
      </c>
      <c r="K86" s="252"/>
      <c r="L86" s="341"/>
      <c r="M86" s="342"/>
      <c r="N86" s="252"/>
      <c r="O86" s="252"/>
      <c r="P86" s="252"/>
      <c r="Q86" s="252"/>
      <c r="R86" s="252"/>
      <c r="S86" s="252"/>
      <c r="T86" s="252"/>
      <c r="U86" s="252"/>
      <c r="V86" s="252"/>
      <c r="W86" s="252"/>
      <c r="X86" s="252"/>
      <c r="Y86" s="252"/>
      <c r="Z86" s="252"/>
      <c r="AA86" s="252"/>
      <c r="AB86" s="252"/>
      <c r="AC86" s="252"/>
      <c r="AD86" s="252"/>
      <c r="AE86" s="252"/>
      <c r="AF86" s="252"/>
      <c r="AG86" s="252"/>
      <c r="AH86" s="252"/>
      <c r="AI86" s="252"/>
      <c r="AJ86" s="252"/>
      <c r="AK86" s="252"/>
      <c r="AL86" s="252"/>
      <c r="AM86" s="252"/>
      <c r="AN86" s="252"/>
      <c r="AO86" s="252"/>
      <c r="AP86" s="252"/>
      <c r="AQ86" s="252"/>
      <c r="AR86" s="252"/>
      <c r="AS86" s="252"/>
      <c r="AT86" s="252"/>
      <c r="AU86" s="252"/>
      <c r="AV86" s="252"/>
      <c r="AW86" s="252"/>
      <c r="AX86" s="252"/>
      <c r="AY86" s="252"/>
      <c r="AZ86" s="252"/>
      <c r="BA86" s="252"/>
      <c r="BB86" s="252"/>
      <c r="BC86" s="252"/>
      <c r="BD86" s="252"/>
      <c r="BE86" s="252"/>
      <c r="BF86" s="252"/>
      <c r="BG86" s="252"/>
      <c r="BH86" s="252"/>
      <c r="BI86" s="252"/>
      <c r="BJ86" s="252"/>
      <c r="BK86" s="252"/>
    </row>
    <row r="87" spans="1:63" s="106" customFormat="1" ht="50.25" customHeight="1">
      <c r="A87" s="310" t="s">
        <v>173</v>
      </c>
      <c r="B87" s="311" t="s">
        <v>174</v>
      </c>
      <c r="C87" s="292" t="s">
        <v>65</v>
      </c>
      <c r="D87" s="293" t="s">
        <v>175</v>
      </c>
      <c r="E87" s="269" t="s">
        <v>32</v>
      </c>
      <c r="F87" s="270">
        <v>194.02</v>
      </c>
      <c r="G87" s="271">
        <v>907.49</v>
      </c>
      <c r="H87" s="271">
        <f t="shared" si="9"/>
        <v>1167.3</v>
      </c>
      <c r="I87" s="272">
        <f>ROUND(H87*F87,2)</f>
        <v>226479.55</v>
      </c>
      <c r="J87" s="273">
        <v>9.8774511429320297E-2</v>
      </c>
      <c r="K87" s="114"/>
      <c r="L87" s="341"/>
      <c r="M87" s="342"/>
      <c r="N87" s="114"/>
      <c r="O87" s="114"/>
      <c r="P87" s="114"/>
      <c r="Q87" s="114"/>
      <c r="R87" s="114"/>
      <c r="S87" s="114"/>
      <c r="T87" s="114"/>
      <c r="U87" s="114"/>
      <c r="V87" s="114"/>
      <c r="W87" s="114"/>
      <c r="X87" s="114"/>
      <c r="Y87" s="114"/>
      <c r="Z87" s="114"/>
      <c r="AA87" s="114"/>
      <c r="AB87" s="114"/>
      <c r="AC87" s="114"/>
      <c r="AD87" s="114"/>
      <c r="AE87" s="114"/>
      <c r="AF87" s="114"/>
      <c r="AG87" s="114"/>
      <c r="AH87" s="114"/>
      <c r="AI87" s="114"/>
      <c r="AJ87" s="114"/>
      <c r="AK87" s="114"/>
      <c r="AL87" s="114"/>
      <c r="AM87" s="114"/>
      <c r="AN87" s="114"/>
      <c r="AO87" s="114"/>
      <c r="AP87" s="114"/>
      <c r="AQ87" s="114"/>
      <c r="AR87" s="114"/>
      <c r="AS87" s="114"/>
      <c r="AT87" s="114"/>
      <c r="AU87" s="114"/>
      <c r="AV87" s="114"/>
      <c r="AW87" s="114"/>
      <c r="AX87" s="114"/>
      <c r="AY87" s="114"/>
      <c r="AZ87" s="114"/>
      <c r="BA87" s="114"/>
      <c r="BB87" s="114"/>
      <c r="BC87" s="114"/>
      <c r="BD87" s="114"/>
      <c r="BE87" s="114"/>
      <c r="BF87" s="114"/>
      <c r="BG87" s="114"/>
      <c r="BH87" s="114"/>
      <c r="BI87" s="114"/>
      <c r="BJ87" s="114"/>
    </row>
    <row r="88" spans="1:63" ht="24.95" customHeight="1">
      <c r="A88" s="310" t="s">
        <v>176</v>
      </c>
      <c r="B88" s="267" t="s">
        <v>177</v>
      </c>
      <c r="C88" s="267" t="s">
        <v>35</v>
      </c>
      <c r="D88" s="268" t="s">
        <v>178</v>
      </c>
      <c r="E88" s="269" t="s">
        <v>32</v>
      </c>
      <c r="F88" s="270">
        <v>41.5</v>
      </c>
      <c r="G88" s="271">
        <v>382.92</v>
      </c>
      <c r="H88" s="271">
        <f t="shared" si="9"/>
        <v>492.55</v>
      </c>
      <c r="I88" s="272">
        <f>ROUND(H88*F88,2)</f>
        <v>20440.830000000002</v>
      </c>
      <c r="J88" s="273">
        <f t="shared" si="6"/>
        <v>8.6999999999999994E-3</v>
      </c>
      <c r="K88" s="252"/>
      <c r="L88" s="341"/>
      <c r="M88" s="342"/>
      <c r="N88" s="252"/>
      <c r="O88" s="252"/>
      <c r="P88" s="252"/>
      <c r="Q88" s="252"/>
      <c r="R88" s="252"/>
      <c r="S88" s="252"/>
      <c r="T88" s="252"/>
      <c r="U88" s="252"/>
      <c r="V88" s="252"/>
      <c r="W88" s="252"/>
      <c r="X88" s="252"/>
      <c r="Y88" s="252"/>
      <c r="Z88" s="252"/>
      <c r="AA88" s="252"/>
      <c r="AB88" s="252"/>
      <c r="AC88" s="252"/>
      <c r="AD88" s="252"/>
      <c r="AE88" s="252"/>
      <c r="AF88" s="252"/>
      <c r="AG88" s="252"/>
      <c r="AH88" s="252"/>
      <c r="AI88" s="252"/>
      <c r="AJ88" s="252"/>
      <c r="AK88" s="252"/>
      <c r="AL88" s="252"/>
      <c r="AM88" s="252"/>
      <c r="AN88" s="252"/>
      <c r="AO88" s="252"/>
      <c r="AP88" s="252"/>
      <c r="AQ88" s="252"/>
      <c r="AR88" s="252"/>
      <c r="AS88" s="252"/>
      <c r="AT88" s="252"/>
      <c r="AU88" s="252"/>
      <c r="AV88" s="252"/>
      <c r="AW88" s="252"/>
      <c r="AX88" s="252"/>
      <c r="AY88" s="252"/>
      <c r="AZ88" s="252"/>
      <c r="BA88" s="252"/>
      <c r="BB88" s="252"/>
      <c r="BC88" s="252"/>
      <c r="BD88" s="252"/>
      <c r="BE88" s="252"/>
      <c r="BF88" s="252"/>
      <c r="BG88" s="252"/>
      <c r="BH88" s="252"/>
      <c r="BI88" s="252"/>
      <c r="BJ88" s="252"/>
      <c r="BK88" s="252"/>
    </row>
    <row r="89" spans="1:63" ht="39" customHeight="1">
      <c r="A89" s="310" t="s">
        <v>179</v>
      </c>
      <c r="B89" s="267">
        <v>94569</v>
      </c>
      <c r="C89" s="267" t="s">
        <v>21</v>
      </c>
      <c r="D89" s="268" t="s">
        <v>180</v>
      </c>
      <c r="E89" s="269" t="s">
        <v>32</v>
      </c>
      <c r="F89" s="270">
        <v>8.92</v>
      </c>
      <c r="G89" s="271">
        <v>594.54999999999995</v>
      </c>
      <c r="H89" s="271">
        <f t="shared" si="9"/>
        <v>764.77</v>
      </c>
      <c r="I89" s="272">
        <f>ROUND(H89*F89,2)</f>
        <v>6821.75</v>
      </c>
      <c r="J89" s="273">
        <f t="shared" si="6"/>
        <v>2.8999999999999998E-3</v>
      </c>
      <c r="K89" s="252"/>
      <c r="L89" s="341"/>
      <c r="M89" s="342"/>
      <c r="N89" s="252"/>
      <c r="O89" s="252"/>
      <c r="P89" s="252"/>
      <c r="Q89" s="252"/>
      <c r="R89" s="252"/>
      <c r="S89" s="252"/>
      <c r="T89" s="252"/>
      <c r="U89" s="252"/>
      <c r="V89" s="252"/>
      <c r="W89" s="252"/>
      <c r="X89" s="252"/>
      <c r="Y89" s="252"/>
      <c r="Z89" s="252"/>
      <c r="AA89" s="252"/>
      <c r="AB89" s="252"/>
      <c r="AC89" s="252"/>
      <c r="AD89" s="252"/>
      <c r="AE89" s="252"/>
      <c r="AF89" s="252"/>
      <c r="AG89" s="252"/>
      <c r="AH89" s="252"/>
      <c r="AI89" s="252"/>
      <c r="AJ89" s="252"/>
      <c r="AK89" s="252"/>
      <c r="AL89" s="252"/>
      <c r="AM89" s="252"/>
      <c r="AN89" s="252"/>
      <c r="AO89" s="252"/>
      <c r="AP89" s="252"/>
      <c r="AQ89" s="252"/>
      <c r="AR89" s="252"/>
      <c r="AS89" s="252"/>
      <c r="AT89" s="252"/>
      <c r="AU89" s="252"/>
      <c r="AV89" s="252"/>
      <c r="AW89" s="252"/>
      <c r="AX89" s="252"/>
      <c r="AY89" s="252"/>
      <c r="AZ89" s="252"/>
      <c r="BA89" s="252"/>
      <c r="BB89" s="252"/>
      <c r="BC89" s="252"/>
      <c r="BD89" s="252"/>
      <c r="BE89" s="252"/>
      <c r="BF89" s="252"/>
      <c r="BG89" s="252"/>
      <c r="BH89" s="252"/>
      <c r="BI89" s="252"/>
      <c r="BJ89" s="252"/>
      <c r="BK89" s="252"/>
    </row>
    <row r="90" spans="1:63" ht="24.95" customHeight="1">
      <c r="A90" s="276" t="s">
        <v>181</v>
      </c>
      <c r="B90" s="458" t="s">
        <v>182</v>
      </c>
      <c r="C90" s="458"/>
      <c r="D90" s="459"/>
      <c r="E90" s="299"/>
      <c r="F90" s="300"/>
      <c r="G90" s="301"/>
      <c r="H90" s="112"/>
      <c r="I90" s="115">
        <f>SUM(I91:I93)</f>
        <v>75311.13</v>
      </c>
      <c r="J90" s="307">
        <f t="shared" si="6"/>
        <v>3.2000000000000001E-2</v>
      </c>
      <c r="K90" s="252"/>
      <c r="L90" s="340"/>
      <c r="M90" s="342"/>
      <c r="N90" s="252"/>
      <c r="O90" s="252"/>
      <c r="P90" s="252"/>
      <c r="Q90" s="252"/>
      <c r="R90" s="252"/>
      <c r="S90" s="252"/>
      <c r="T90" s="252"/>
      <c r="U90" s="252"/>
      <c r="V90" s="252"/>
      <c r="W90" s="252"/>
      <c r="X90" s="252"/>
      <c r="Y90" s="252"/>
      <c r="Z90" s="252"/>
      <c r="AA90" s="252"/>
      <c r="AB90" s="252"/>
      <c r="AC90" s="252"/>
      <c r="AD90" s="252"/>
      <c r="AE90" s="252"/>
      <c r="AF90" s="252"/>
      <c r="AG90" s="252"/>
      <c r="AH90" s="252"/>
      <c r="AI90" s="252"/>
      <c r="AJ90" s="252"/>
      <c r="AK90" s="252"/>
      <c r="AL90" s="252"/>
      <c r="AM90" s="252"/>
      <c r="AN90" s="252"/>
      <c r="AO90" s="252"/>
      <c r="AP90" s="252"/>
      <c r="AQ90" s="252"/>
      <c r="AR90" s="252"/>
      <c r="AS90" s="252"/>
      <c r="AT90" s="252"/>
      <c r="AU90" s="252"/>
      <c r="AV90" s="252"/>
      <c r="AW90" s="252"/>
      <c r="AX90" s="252"/>
      <c r="AY90" s="252"/>
      <c r="AZ90" s="252"/>
      <c r="BA90" s="252"/>
      <c r="BB90" s="252"/>
      <c r="BC90" s="252"/>
      <c r="BD90" s="252"/>
      <c r="BE90" s="252"/>
      <c r="BF90" s="252"/>
      <c r="BG90" s="252"/>
      <c r="BH90" s="252"/>
      <c r="BI90" s="252"/>
      <c r="BJ90" s="252"/>
      <c r="BK90" s="288"/>
    </row>
    <row r="91" spans="1:63" ht="52.5" customHeight="1">
      <c r="A91" s="310" t="s">
        <v>183</v>
      </c>
      <c r="B91" s="267" t="s">
        <v>184</v>
      </c>
      <c r="C91" s="267" t="s">
        <v>35</v>
      </c>
      <c r="D91" s="268" t="s">
        <v>185</v>
      </c>
      <c r="E91" s="269" t="s">
        <v>32</v>
      </c>
      <c r="F91" s="270">
        <v>70.84</v>
      </c>
      <c r="G91" s="271">
        <v>610.96</v>
      </c>
      <c r="H91" s="271">
        <f>ROUND(G91*(1+$G$2),2)</f>
        <v>785.88</v>
      </c>
      <c r="I91" s="272">
        <f>ROUND(H91*F91,2)</f>
        <v>55671.74</v>
      </c>
      <c r="J91" s="273">
        <f t="shared" si="6"/>
        <v>2.3599999999999999E-2</v>
      </c>
      <c r="K91" s="252"/>
      <c r="L91" s="341"/>
      <c r="M91" s="342"/>
      <c r="N91" s="252"/>
      <c r="O91" s="252"/>
      <c r="P91" s="252"/>
      <c r="Q91" s="252"/>
      <c r="R91" s="252"/>
      <c r="S91" s="252"/>
      <c r="T91" s="252"/>
      <c r="U91" s="252"/>
      <c r="V91" s="252"/>
      <c r="W91" s="252"/>
      <c r="X91" s="252"/>
      <c r="Y91" s="252"/>
      <c r="Z91" s="252"/>
      <c r="AA91" s="252"/>
      <c r="AB91" s="252"/>
      <c r="AC91" s="252"/>
      <c r="AD91" s="252"/>
      <c r="AE91" s="252"/>
      <c r="AF91" s="252"/>
      <c r="AG91" s="252"/>
      <c r="AH91" s="252"/>
      <c r="AI91" s="252"/>
      <c r="AJ91" s="252"/>
      <c r="AK91" s="252"/>
      <c r="AL91" s="252"/>
      <c r="AM91" s="252"/>
      <c r="AN91" s="252"/>
      <c r="AO91" s="252"/>
      <c r="AP91" s="252"/>
      <c r="AQ91" s="252"/>
      <c r="AR91" s="252"/>
      <c r="AS91" s="252"/>
      <c r="AT91" s="252"/>
      <c r="AU91" s="252"/>
      <c r="AV91" s="252"/>
      <c r="AW91" s="252"/>
      <c r="AX91" s="252"/>
      <c r="AY91" s="252"/>
      <c r="AZ91" s="252"/>
      <c r="BA91" s="252"/>
      <c r="BB91" s="252"/>
      <c r="BC91" s="252"/>
      <c r="BD91" s="252"/>
      <c r="BE91" s="252"/>
      <c r="BF91" s="252"/>
      <c r="BG91" s="252"/>
      <c r="BH91" s="252"/>
      <c r="BI91" s="252"/>
      <c r="BJ91" s="252"/>
      <c r="BK91" s="252"/>
    </row>
    <row r="92" spans="1:63" ht="35.25" customHeight="1">
      <c r="A92" s="310" t="s">
        <v>186</v>
      </c>
      <c r="B92" s="267">
        <v>100753</v>
      </c>
      <c r="C92" s="267" t="s">
        <v>21</v>
      </c>
      <c r="D92" s="268" t="s">
        <v>187</v>
      </c>
      <c r="E92" s="269" t="s">
        <v>32</v>
      </c>
      <c r="F92" s="270">
        <v>170.02</v>
      </c>
      <c r="G92" s="271">
        <v>26.28</v>
      </c>
      <c r="H92" s="271">
        <f>ROUND(G92*(1+$G$2),2)</f>
        <v>33.799999999999997</v>
      </c>
      <c r="I92" s="272">
        <f>ROUND(H92*F92,2)</f>
        <v>5746.68</v>
      </c>
      <c r="J92" s="273">
        <f t="shared" si="6"/>
        <v>2.3999999999999998E-3</v>
      </c>
      <c r="K92" s="252"/>
      <c r="L92" s="341"/>
      <c r="M92" s="342"/>
      <c r="N92" s="252"/>
      <c r="O92" s="252"/>
      <c r="P92" s="252"/>
      <c r="Q92" s="252"/>
      <c r="R92" s="252"/>
      <c r="S92" s="252"/>
      <c r="T92" s="252"/>
      <c r="U92" s="252"/>
      <c r="V92" s="252"/>
      <c r="W92" s="252"/>
      <c r="X92" s="252"/>
      <c r="Y92" s="252"/>
      <c r="Z92" s="252"/>
      <c r="AA92" s="252"/>
      <c r="AB92" s="252"/>
      <c r="AC92" s="252"/>
      <c r="AD92" s="252"/>
      <c r="AE92" s="252"/>
      <c r="AF92" s="252"/>
      <c r="AG92" s="252"/>
      <c r="AH92" s="252"/>
      <c r="AI92" s="252"/>
      <c r="AJ92" s="252"/>
      <c r="AK92" s="252"/>
      <c r="AL92" s="252"/>
      <c r="AM92" s="252"/>
      <c r="AN92" s="252"/>
      <c r="AO92" s="252"/>
      <c r="AP92" s="252"/>
      <c r="AQ92" s="252"/>
      <c r="AR92" s="252"/>
      <c r="AS92" s="252"/>
      <c r="AT92" s="252"/>
      <c r="AU92" s="252"/>
      <c r="AV92" s="252"/>
      <c r="AW92" s="252"/>
      <c r="AX92" s="252"/>
      <c r="AY92" s="252"/>
      <c r="AZ92" s="252"/>
      <c r="BA92" s="252"/>
      <c r="BB92" s="252"/>
      <c r="BC92" s="252"/>
      <c r="BD92" s="252"/>
      <c r="BE92" s="252"/>
      <c r="BF92" s="252"/>
      <c r="BG92" s="252"/>
      <c r="BH92" s="252"/>
      <c r="BI92" s="252"/>
      <c r="BJ92" s="252"/>
      <c r="BK92" s="252"/>
    </row>
    <row r="93" spans="1:63" s="106" customFormat="1" ht="35.1" customHeight="1">
      <c r="A93" s="312" t="s">
        <v>188</v>
      </c>
      <c r="B93" s="313" t="s">
        <v>189</v>
      </c>
      <c r="C93" s="314" t="s">
        <v>190</v>
      </c>
      <c r="D93" s="315" t="s">
        <v>191</v>
      </c>
      <c r="E93" s="269" t="s">
        <v>32</v>
      </c>
      <c r="F93" s="317">
        <v>15.3</v>
      </c>
      <c r="G93" s="271">
        <v>705.92</v>
      </c>
      <c r="H93" s="318">
        <f>ROUND(G93*(1+$G$2),2)</f>
        <v>908.02</v>
      </c>
      <c r="I93" s="319">
        <f>ROUND(H93*F93,2)</f>
        <v>13892.71</v>
      </c>
      <c r="J93" s="320">
        <f t="shared" si="6"/>
        <v>5.8999999999999999E-3</v>
      </c>
      <c r="K93" s="114"/>
      <c r="L93" s="341"/>
      <c r="M93" s="342"/>
      <c r="N93" s="114"/>
      <c r="O93" s="114"/>
      <c r="P93" s="114"/>
      <c r="Q93" s="114"/>
      <c r="R93" s="114"/>
      <c r="S93" s="114"/>
      <c r="T93" s="114"/>
      <c r="U93" s="114"/>
      <c r="V93" s="114"/>
      <c r="W93" s="114"/>
      <c r="X93" s="114"/>
      <c r="Y93" s="114"/>
      <c r="Z93" s="114"/>
      <c r="AA93" s="114"/>
      <c r="AB93" s="114"/>
      <c r="AC93" s="114"/>
      <c r="AD93" s="114"/>
      <c r="AE93" s="114"/>
      <c r="AF93" s="114"/>
      <c r="AG93" s="114"/>
      <c r="AH93" s="114"/>
      <c r="AI93" s="114"/>
      <c r="AJ93" s="114"/>
      <c r="AK93" s="114"/>
      <c r="AL93" s="114"/>
      <c r="AM93" s="114"/>
      <c r="AN93" s="114"/>
      <c r="AO93" s="114"/>
      <c r="AP93" s="114"/>
      <c r="AQ93" s="114"/>
      <c r="AR93" s="114"/>
      <c r="AS93" s="114"/>
      <c r="AT93" s="114"/>
      <c r="AU93" s="114"/>
      <c r="AV93" s="114"/>
      <c r="AW93" s="114"/>
      <c r="AX93" s="114"/>
      <c r="AY93" s="114"/>
      <c r="AZ93" s="114"/>
      <c r="BA93" s="114"/>
      <c r="BB93" s="114"/>
      <c r="BC93" s="114"/>
      <c r="BD93" s="114"/>
      <c r="BE93" s="114"/>
      <c r="BF93" s="114"/>
      <c r="BG93" s="114"/>
      <c r="BH93" s="114"/>
      <c r="BI93" s="114"/>
      <c r="BJ93" s="114"/>
    </row>
    <row r="94" spans="1:63" ht="24.95" customHeight="1">
      <c r="A94" s="276" t="s">
        <v>192</v>
      </c>
      <c r="B94" s="458" t="s">
        <v>193</v>
      </c>
      <c r="C94" s="458"/>
      <c r="D94" s="459"/>
      <c r="E94" s="299"/>
      <c r="F94" s="300"/>
      <c r="G94" s="301"/>
      <c r="H94" s="112"/>
      <c r="I94" s="115">
        <f>SUM(I95:I97)</f>
        <v>54865.11</v>
      </c>
      <c r="J94" s="307">
        <f t="shared" si="6"/>
        <v>2.3300000000000001E-2</v>
      </c>
      <c r="K94" s="252"/>
      <c r="L94" s="340"/>
      <c r="M94" s="342"/>
      <c r="N94" s="252"/>
      <c r="O94" s="252"/>
      <c r="P94" s="252"/>
      <c r="Q94" s="252"/>
      <c r="R94" s="252"/>
      <c r="S94" s="252"/>
      <c r="T94" s="252"/>
      <c r="U94" s="252"/>
      <c r="V94" s="252"/>
      <c r="W94" s="252"/>
      <c r="X94" s="252"/>
      <c r="Y94" s="252"/>
      <c r="Z94" s="252"/>
      <c r="AA94" s="252"/>
      <c r="AB94" s="252"/>
      <c r="AC94" s="252"/>
      <c r="AD94" s="252"/>
      <c r="AE94" s="252"/>
      <c r="AF94" s="252"/>
      <c r="AG94" s="252"/>
      <c r="AH94" s="252"/>
      <c r="AI94" s="252"/>
      <c r="AJ94" s="252"/>
      <c r="AK94" s="252"/>
      <c r="AL94" s="252"/>
      <c r="AM94" s="252"/>
      <c r="AN94" s="252"/>
      <c r="AO94" s="252"/>
      <c r="AP94" s="252"/>
      <c r="AQ94" s="252"/>
      <c r="AR94" s="252"/>
      <c r="AS94" s="252"/>
      <c r="AT94" s="252"/>
      <c r="AU94" s="252"/>
      <c r="AV94" s="252"/>
      <c r="AW94" s="252"/>
      <c r="AX94" s="252"/>
      <c r="AY94" s="252"/>
      <c r="AZ94" s="252"/>
      <c r="BA94" s="252"/>
      <c r="BB94" s="252"/>
      <c r="BC94" s="252"/>
      <c r="BD94" s="252"/>
      <c r="BE94" s="252"/>
      <c r="BF94" s="252"/>
      <c r="BG94" s="252"/>
      <c r="BH94" s="252"/>
      <c r="BI94" s="252"/>
      <c r="BJ94" s="252"/>
      <c r="BK94" s="288"/>
    </row>
    <row r="95" spans="1:63" ht="34.5" customHeight="1">
      <c r="A95" s="310" t="s">
        <v>194</v>
      </c>
      <c r="B95" s="267" t="s">
        <v>195</v>
      </c>
      <c r="C95" s="267" t="s">
        <v>65</v>
      </c>
      <c r="D95" s="268" t="s">
        <v>196</v>
      </c>
      <c r="E95" s="269" t="s">
        <v>32</v>
      </c>
      <c r="F95" s="270">
        <f>ROUND((2.8*8+3*6+5.8*2+14.05)*0.8+9.9*0.65,2)-6.48</f>
        <v>52.8</v>
      </c>
      <c r="G95" s="271">
        <v>386.17</v>
      </c>
      <c r="H95" s="271">
        <f>ROUND(G95*(1+$G$2),2)</f>
        <v>496.73</v>
      </c>
      <c r="I95" s="272">
        <f>ROUND(H95*F95,2)</f>
        <v>26227.34</v>
      </c>
      <c r="J95" s="273">
        <f t="shared" si="6"/>
        <v>1.11E-2</v>
      </c>
      <c r="K95" s="252"/>
      <c r="L95" s="341"/>
      <c r="M95" s="342"/>
      <c r="N95" s="252"/>
      <c r="O95" s="252"/>
      <c r="P95" s="252"/>
      <c r="Q95" s="252"/>
      <c r="R95" s="252"/>
      <c r="S95" s="252"/>
      <c r="T95" s="252"/>
      <c r="U95" s="252"/>
      <c r="V95" s="252"/>
      <c r="W95" s="252"/>
      <c r="X95" s="252"/>
      <c r="Y95" s="252"/>
      <c r="Z95" s="252"/>
      <c r="AA95" s="252"/>
      <c r="AB95" s="252"/>
      <c r="AC95" s="252"/>
      <c r="AD95" s="252"/>
      <c r="AE95" s="252"/>
      <c r="AF95" s="252"/>
      <c r="AG95" s="252"/>
      <c r="AH95" s="252"/>
      <c r="AI95" s="252"/>
      <c r="AJ95" s="252"/>
      <c r="AK95" s="252"/>
      <c r="AL95" s="252"/>
      <c r="AM95" s="252"/>
      <c r="AN95" s="252"/>
      <c r="AO95" s="252"/>
      <c r="AP95" s="252"/>
      <c r="AQ95" s="252"/>
      <c r="AR95" s="252"/>
      <c r="AS95" s="252"/>
      <c r="AT95" s="252"/>
      <c r="AU95" s="252"/>
      <c r="AV95" s="252"/>
      <c r="AW95" s="252"/>
      <c r="AX95" s="252"/>
      <c r="AY95" s="252"/>
      <c r="AZ95" s="252"/>
      <c r="BA95" s="252"/>
      <c r="BB95" s="252"/>
      <c r="BC95" s="252"/>
      <c r="BD95" s="252"/>
      <c r="BE95" s="252"/>
      <c r="BF95" s="252"/>
      <c r="BG95" s="252"/>
      <c r="BH95" s="252"/>
      <c r="BI95" s="252"/>
      <c r="BJ95" s="252"/>
      <c r="BK95" s="252"/>
    </row>
    <row r="96" spans="1:63" ht="38.25" customHeight="1">
      <c r="A96" s="310" t="s">
        <v>197</v>
      </c>
      <c r="B96" s="267" t="s">
        <v>198</v>
      </c>
      <c r="C96" s="267" t="s">
        <v>65</v>
      </c>
      <c r="D96" s="268" t="s">
        <v>199</v>
      </c>
      <c r="E96" s="269" t="s">
        <v>39</v>
      </c>
      <c r="F96" s="270">
        <f>ROUND((3.8*6+2.8*8+5.8*2+14+9.9),2)</f>
        <v>80.7</v>
      </c>
      <c r="G96" s="271">
        <v>212.84</v>
      </c>
      <c r="H96" s="271">
        <f>ROUND(G96*(1+$G$2),2)</f>
        <v>273.77999999999997</v>
      </c>
      <c r="I96" s="272">
        <f>ROUND(H96*F96,2)</f>
        <v>22094.05</v>
      </c>
      <c r="J96" s="273">
        <f t="shared" si="6"/>
        <v>9.4000000000000004E-3</v>
      </c>
      <c r="K96" s="252"/>
      <c r="L96" s="341"/>
      <c r="M96" s="342"/>
      <c r="N96" s="252"/>
      <c r="O96" s="252"/>
      <c r="P96" s="252"/>
      <c r="Q96" s="252"/>
      <c r="R96" s="252"/>
      <c r="S96" s="252"/>
      <c r="T96" s="252"/>
      <c r="U96" s="252"/>
      <c r="V96" s="252"/>
      <c r="W96" s="252"/>
      <c r="X96" s="252"/>
      <c r="Y96" s="252"/>
      <c r="Z96" s="252"/>
      <c r="AA96" s="252"/>
      <c r="AB96" s="252"/>
      <c r="AC96" s="252"/>
      <c r="AD96" s="252"/>
      <c r="AE96" s="252"/>
      <c r="AF96" s="252"/>
      <c r="AG96" s="252"/>
      <c r="AH96" s="252"/>
      <c r="AI96" s="252"/>
      <c r="AJ96" s="252"/>
      <c r="AK96" s="252"/>
      <c r="AL96" s="252"/>
      <c r="AM96" s="252"/>
      <c r="AN96" s="252"/>
      <c r="AO96" s="252"/>
      <c r="AP96" s="252"/>
      <c r="AQ96" s="252"/>
      <c r="AR96" s="252"/>
      <c r="AS96" s="252"/>
      <c r="AT96" s="252"/>
      <c r="AU96" s="252"/>
      <c r="AV96" s="252"/>
      <c r="AW96" s="252"/>
      <c r="AX96" s="252"/>
      <c r="AY96" s="252"/>
      <c r="AZ96" s="252"/>
      <c r="BA96" s="252"/>
      <c r="BB96" s="252"/>
      <c r="BC96" s="252"/>
      <c r="BD96" s="252"/>
      <c r="BE96" s="252"/>
      <c r="BF96" s="252"/>
      <c r="BG96" s="252"/>
      <c r="BH96" s="252"/>
      <c r="BI96" s="252"/>
      <c r="BJ96" s="252"/>
      <c r="BK96" s="252"/>
    </row>
    <row r="97" spans="1:63" ht="39.75" customHeight="1">
      <c r="A97" s="310" t="s">
        <v>200</v>
      </c>
      <c r="B97" s="267" t="s">
        <v>201</v>
      </c>
      <c r="C97" s="267" t="s">
        <v>65</v>
      </c>
      <c r="D97" s="268" t="s">
        <v>202</v>
      </c>
      <c r="E97" s="269" t="s">
        <v>39</v>
      </c>
      <c r="F97" s="270">
        <f>ROUND((3.8*6+4.4*8+7.4*2+15.6+11.2),2)</f>
        <v>99.6</v>
      </c>
      <c r="G97" s="271">
        <v>51.08</v>
      </c>
      <c r="H97" s="271">
        <f>ROUND(G97*(1+$G$2),2)</f>
        <v>65.7</v>
      </c>
      <c r="I97" s="272">
        <f>ROUND(H97*F97,2)</f>
        <v>6543.72</v>
      </c>
      <c r="J97" s="273">
        <f t="shared" si="6"/>
        <v>2.8E-3</v>
      </c>
      <c r="K97" s="252"/>
      <c r="L97" s="341"/>
      <c r="M97" s="342"/>
      <c r="N97" s="252"/>
      <c r="O97" s="252"/>
      <c r="P97" s="252"/>
      <c r="Q97" s="252"/>
      <c r="R97" s="252"/>
      <c r="S97" s="252"/>
      <c r="T97" s="252"/>
      <c r="U97" s="252"/>
      <c r="V97" s="252"/>
      <c r="W97" s="252"/>
      <c r="X97" s="252"/>
      <c r="Y97" s="252"/>
      <c r="Z97" s="252"/>
      <c r="AA97" s="252"/>
      <c r="AB97" s="252"/>
      <c r="AC97" s="252"/>
      <c r="AD97" s="252"/>
      <c r="AE97" s="252"/>
      <c r="AF97" s="252"/>
      <c r="AG97" s="252"/>
      <c r="AH97" s="252"/>
      <c r="AI97" s="252"/>
      <c r="AJ97" s="252"/>
      <c r="AK97" s="252"/>
      <c r="AL97" s="252"/>
      <c r="AM97" s="252"/>
      <c r="AN97" s="252"/>
      <c r="AO97" s="252"/>
      <c r="AP97" s="252"/>
      <c r="AQ97" s="252"/>
      <c r="AR97" s="252"/>
      <c r="AS97" s="252"/>
      <c r="AT97" s="252"/>
      <c r="AU97" s="252"/>
      <c r="AV97" s="252"/>
      <c r="AW97" s="252"/>
      <c r="AX97" s="252"/>
      <c r="AY97" s="252"/>
      <c r="AZ97" s="252"/>
      <c r="BA97" s="252"/>
      <c r="BB97" s="252"/>
      <c r="BC97" s="252"/>
      <c r="BD97" s="252"/>
      <c r="BE97" s="252"/>
      <c r="BF97" s="252"/>
      <c r="BG97" s="252"/>
      <c r="BH97" s="252"/>
      <c r="BI97" s="252"/>
      <c r="BJ97" s="252"/>
      <c r="BK97" s="252"/>
    </row>
    <row r="98" spans="1:63" ht="24.95" customHeight="1">
      <c r="A98" s="276" t="s">
        <v>203</v>
      </c>
      <c r="B98" s="458" t="s">
        <v>204</v>
      </c>
      <c r="C98" s="458"/>
      <c r="D98" s="459"/>
      <c r="E98" s="299"/>
      <c r="F98" s="300"/>
      <c r="G98" s="301"/>
      <c r="H98" s="112"/>
      <c r="I98" s="115">
        <f>SUM(I99:I101)</f>
        <v>7607.53</v>
      </c>
      <c r="J98" s="307">
        <f t="shared" si="6"/>
        <v>3.2000000000000002E-3</v>
      </c>
      <c r="K98" s="252"/>
      <c r="L98" s="340"/>
      <c r="M98" s="342"/>
      <c r="N98" s="252"/>
      <c r="O98" s="252"/>
      <c r="P98" s="252"/>
      <c r="Q98" s="252"/>
      <c r="R98" s="252"/>
      <c r="S98" s="252"/>
      <c r="T98" s="252"/>
      <c r="U98" s="252"/>
      <c r="V98" s="252"/>
      <c r="W98" s="252"/>
      <c r="X98" s="252"/>
      <c r="Y98" s="252"/>
      <c r="Z98" s="252"/>
      <c r="AA98" s="252"/>
      <c r="AB98" s="252"/>
      <c r="AC98" s="252"/>
      <c r="AD98" s="252"/>
      <c r="AE98" s="252"/>
      <c r="AF98" s="252"/>
      <c r="AG98" s="252"/>
      <c r="AH98" s="252"/>
      <c r="AI98" s="252"/>
      <c r="AJ98" s="252"/>
      <c r="AK98" s="252"/>
      <c r="AL98" s="252"/>
      <c r="AM98" s="252"/>
      <c r="AN98" s="252"/>
      <c r="AO98" s="252"/>
      <c r="AP98" s="252"/>
      <c r="AQ98" s="252"/>
      <c r="AR98" s="252"/>
      <c r="AS98" s="252"/>
      <c r="AT98" s="252"/>
      <c r="AU98" s="252"/>
      <c r="AV98" s="252"/>
      <c r="AW98" s="252"/>
      <c r="AX98" s="252"/>
      <c r="AY98" s="252"/>
      <c r="AZ98" s="252"/>
      <c r="BA98" s="252"/>
      <c r="BB98" s="252"/>
      <c r="BC98" s="252"/>
      <c r="BD98" s="252"/>
      <c r="BE98" s="252"/>
      <c r="BF98" s="252"/>
      <c r="BG98" s="252"/>
      <c r="BH98" s="252"/>
      <c r="BI98" s="252"/>
      <c r="BJ98" s="252"/>
      <c r="BK98" s="288"/>
    </row>
    <row r="99" spans="1:63" ht="24.95" customHeight="1">
      <c r="A99" s="310" t="s">
        <v>205</v>
      </c>
      <c r="B99" s="267" t="s">
        <v>206</v>
      </c>
      <c r="C99" s="267" t="s">
        <v>65</v>
      </c>
      <c r="D99" s="268" t="s">
        <v>207</v>
      </c>
      <c r="E99" s="269" t="s">
        <v>39</v>
      </c>
      <c r="F99" s="270">
        <v>108.4</v>
      </c>
      <c r="G99" s="271">
        <v>31.09</v>
      </c>
      <c r="H99" s="271">
        <f>ROUND(G99*(1+$G$2),2)</f>
        <v>39.99</v>
      </c>
      <c r="I99" s="272">
        <f>ROUND(H99*F99,2)</f>
        <v>4334.92</v>
      </c>
      <c r="J99" s="273">
        <f t="shared" si="6"/>
        <v>1.8E-3</v>
      </c>
      <c r="K99" s="252"/>
      <c r="L99" s="341"/>
      <c r="M99" s="342"/>
      <c r="N99" s="252"/>
      <c r="O99" s="252"/>
      <c r="P99" s="252"/>
      <c r="Q99" s="252"/>
      <c r="R99" s="252"/>
      <c r="S99" s="252"/>
      <c r="T99" s="252"/>
      <c r="U99" s="252"/>
      <c r="V99" s="252"/>
      <c r="W99" s="252"/>
      <c r="X99" s="252"/>
      <c r="Y99" s="252"/>
      <c r="Z99" s="252"/>
      <c r="AA99" s="252"/>
      <c r="AB99" s="252"/>
      <c r="AC99" s="252"/>
      <c r="AD99" s="252"/>
      <c r="AE99" s="252"/>
      <c r="AF99" s="252"/>
      <c r="AG99" s="252"/>
      <c r="AH99" s="252"/>
      <c r="AI99" s="252"/>
      <c r="AJ99" s="252"/>
      <c r="AK99" s="252"/>
      <c r="AL99" s="252"/>
      <c r="AM99" s="252"/>
      <c r="AN99" s="252"/>
      <c r="AO99" s="252"/>
      <c r="AP99" s="252"/>
      <c r="AQ99" s="252"/>
      <c r="AR99" s="252"/>
      <c r="AS99" s="252"/>
      <c r="AT99" s="252"/>
      <c r="AU99" s="252"/>
      <c r="AV99" s="252"/>
      <c r="AW99" s="252"/>
      <c r="AX99" s="252"/>
      <c r="AY99" s="252"/>
      <c r="AZ99" s="252"/>
      <c r="BA99" s="252"/>
      <c r="BB99" s="252"/>
      <c r="BC99" s="252"/>
      <c r="BD99" s="252"/>
      <c r="BE99" s="252"/>
      <c r="BF99" s="252"/>
      <c r="BG99" s="252"/>
      <c r="BH99" s="252"/>
      <c r="BI99" s="252"/>
      <c r="BJ99" s="252"/>
      <c r="BK99" s="252"/>
    </row>
    <row r="100" spans="1:63" ht="24.95" customHeight="1">
      <c r="A100" s="310" t="s">
        <v>208</v>
      </c>
      <c r="B100" s="267" t="s">
        <v>209</v>
      </c>
      <c r="C100" s="267" t="s">
        <v>65</v>
      </c>
      <c r="D100" s="268" t="s">
        <v>210</v>
      </c>
      <c r="E100" s="269" t="s">
        <v>39</v>
      </c>
      <c r="F100" s="270">
        <v>54.2</v>
      </c>
      <c r="G100" s="271">
        <v>37.69</v>
      </c>
      <c r="H100" s="271">
        <f>ROUND(G100*(1+$G$2),2)</f>
        <v>48.48</v>
      </c>
      <c r="I100" s="272">
        <f>ROUND(H100*F100,2)</f>
        <v>2627.62</v>
      </c>
      <c r="J100" s="273">
        <f t="shared" si="6"/>
        <v>1.1000000000000001E-3</v>
      </c>
      <c r="K100" s="252"/>
      <c r="L100" s="341"/>
      <c r="M100" s="342"/>
      <c r="N100" s="252"/>
      <c r="O100" s="252"/>
      <c r="P100" s="252"/>
      <c r="Q100" s="252"/>
      <c r="R100" s="252"/>
      <c r="S100" s="252"/>
      <c r="T100" s="252"/>
      <c r="U100" s="252"/>
      <c r="V100" s="252"/>
      <c r="W100" s="252"/>
      <c r="X100" s="252"/>
      <c r="Y100" s="252"/>
      <c r="Z100" s="252"/>
      <c r="AA100" s="252"/>
      <c r="AB100" s="252"/>
      <c r="AC100" s="252"/>
      <c r="AD100" s="252"/>
      <c r="AE100" s="252"/>
      <c r="AF100" s="252"/>
      <c r="AG100" s="252"/>
      <c r="AH100" s="252"/>
      <c r="AI100" s="252"/>
      <c r="AJ100" s="252"/>
      <c r="AK100" s="252"/>
      <c r="AL100" s="252"/>
      <c r="AM100" s="252"/>
      <c r="AN100" s="252"/>
      <c r="AO100" s="252"/>
      <c r="AP100" s="252"/>
      <c r="AQ100" s="252"/>
      <c r="AR100" s="252"/>
      <c r="AS100" s="252"/>
      <c r="AT100" s="252"/>
      <c r="AU100" s="252"/>
      <c r="AV100" s="252"/>
      <c r="AW100" s="252"/>
      <c r="AX100" s="252"/>
      <c r="AY100" s="252"/>
      <c r="AZ100" s="252"/>
      <c r="BA100" s="252"/>
      <c r="BB100" s="252"/>
      <c r="BC100" s="252"/>
      <c r="BD100" s="252"/>
      <c r="BE100" s="252"/>
      <c r="BF100" s="252"/>
      <c r="BG100" s="252"/>
      <c r="BH100" s="252"/>
      <c r="BI100" s="252"/>
      <c r="BJ100" s="252"/>
      <c r="BK100" s="252"/>
    </row>
    <row r="101" spans="1:63" ht="24.95" customHeight="1">
      <c r="A101" s="310" t="s">
        <v>211</v>
      </c>
      <c r="B101" s="267" t="s">
        <v>212</v>
      </c>
      <c r="C101" s="267" t="s">
        <v>65</v>
      </c>
      <c r="D101" s="268" t="s">
        <v>213</v>
      </c>
      <c r="E101" s="269" t="s">
        <v>32</v>
      </c>
      <c r="F101" s="270">
        <v>45.01</v>
      </c>
      <c r="G101" s="271">
        <v>11.14</v>
      </c>
      <c r="H101" s="271">
        <f>ROUND(G101*(1+$G$2),2)</f>
        <v>14.33</v>
      </c>
      <c r="I101" s="272">
        <f>ROUND(H101*F101,2)</f>
        <v>644.99</v>
      </c>
      <c r="J101" s="273">
        <f t="shared" si="6"/>
        <v>2.9999999999999997E-4</v>
      </c>
      <c r="K101" s="252"/>
      <c r="L101" s="341"/>
      <c r="M101" s="342"/>
      <c r="N101" s="252"/>
      <c r="O101" s="252"/>
      <c r="P101" s="252"/>
      <c r="Q101" s="252"/>
      <c r="R101" s="252"/>
      <c r="S101" s="252"/>
      <c r="T101" s="252"/>
      <c r="U101" s="252"/>
      <c r="V101" s="252"/>
      <c r="W101" s="252"/>
      <c r="X101" s="252"/>
      <c r="Y101" s="252"/>
      <c r="Z101" s="252"/>
      <c r="AA101" s="252"/>
      <c r="AB101" s="252"/>
      <c r="AC101" s="252"/>
      <c r="AD101" s="252"/>
      <c r="AE101" s="252"/>
      <c r="AF101" s="252"/>
      <c r="AG101" s="252"/>
      <c r="AH101" s="252"/>
      <c r="AI101" s="252"/>
      <c r="AJ101" s="252"/>
      <c r="AK101" s="252"/>
      <c r="AL101" s="252"/>
      <c r="AM101" s="252"/>
      <c r="AN101" s="252"/>
      <c r="AO101" s="252"/>
      <c r="AP101" s="252"/>
      <c r="AQ101" s="252"/>
      <c r="AR101" s="252"/>
      <c r="AS101" s="252"/>
      <c r="AT101" s="252"/>
      <c r="AU101" s="252"/>
      <c r="AV101" s="252"/>
      <c r="AW101" s="252"/>
      <c r="AX101" s="252"/>
      <c r="AY101" s="252"/>
      <c r="AZ101" s="252"/>
      <c r="BA101" s="252"/>
      <c r="BB101" s="252"/>
      <c r="BC101" s="252"/>
      <c r="BD101" s="252"/>
      <c r="BE101" s="252"/>
      <c r="BF101" s="252"/>
      <c r="BG101" s="252"/>
      <c r="BH101" s="252"/>
      <c r="BI101" s="252"/>
      <c r="BJ101" s="252"/>
      <c r="BK101" s="252"/>
    </row>
    <row r="102" spans="1:63" ht="24.95" customHeight="1">
      <c r="A102" s="276" t="s">
        <v>214</v>
      </c>
      <c r="B102" s="458" t="s">
        <v>215</v>
      </c>
      <c r="C102" s="458"/>
      <c r="D102" s="459"/>
      <c r="E102" s="299"/>
      <c r="F102" s="300"/>
      <c r="G102" s="301"/>
      <c r="H102" s="112"/>
      <c r="I102" s="115">
        <f>SUM(I103:I106)</f>
        <v>63167.450000000004</v>
      </c>
      <c r="J102" s="307">
        <f t="shared" si="6"/>
        <v>2.6800000000000001E-2</v>
      </c>
      <c r="K102" s="252"/>
      <c r="L102" s="340"/>
      <c r="M102" s="342"/>
      <c r="N102" s="252"/>
      <c r="O102" s="252"/>
      <c r="P102" s="252"/>
      <c r="Q102" s="252"/>
      <c r="R102" s="252"/>
      <c r="S102" s="252"/>
      <c r="T102" s="252"/>
      <c r="U102" s="252"/>
      <c r="V102" s="252"/>
      <c r="W102" s="252"/>
      <c r="X102" s="252"/>
      <c r="Y102" s="252"/>
      <c r="Z102" s="252"/>
      <c r="AA102" s="252"/>
      <c r="AB102" s="252"/>
      <c r="AC102" s="252"/>
      <c r="AD102" s="252"/>
      <c r="AE102" s="252"/>
      <c r="AF102" s="252"/>
      <c r="AG102" s="252"/>
      <c r="AH102" s="252"/>
      <c r="AI102" s="252"/>
      <c r="AJ102" s="252"/>
      <c r="AK102" s="252"/>
      <c r="AL102" s="252"/>
      <c r="AM102" s="252"/>
      <c r="AN102" s="252"/>
      <c r="AO102" s="252"/>
      <c r="AP102" s="252"/>
      <c r="AQ102" s="252"/>
      <c r="AR102" s="252"/>
      <c r="AS102" s="252"/>
      <c r="AT102" s="252"/>
      <c r="AU102" s="252"/>
      <c r="AV102" s="252"/>
      <c r="AW102" s="252"/>
      <c r="AX102" s="252"/>
      <c r="AY102" s="252"/>
      <c r="AZ102" s="252"/>
      <c r="BA102" s="252"/>
      <c r="BB102" s="252"/>
      <c r="BC102" s="252"/>
      <c r="BD102" s="252"/>
      <c r="BE102" s="252"/>
      <c r="BF102" s="252"/>
      <c r="BG102" s="252"/>
      <c r="BH102" s="252"/>
      <c r="BI102" s="252"/>
      <c r="BJ102" s="252"/>
      <c r="BK102" s="288"/>
    </row>
    <row r="103" spans="1:63" ht="37.5" customHeight="1">
      <c r="A103" s="310" t="s">
        <v>216</v>
      </c>
      <c r="B103" s="267">
        <v>104162</v>
      </c>
      <c r="C103" s="267" t="s">
        <v>21</v>
      </c>
      <c r="D103" s="268" t="s">
        <v>217</v>
      </c>
      <c r="E103" s="269" t="s">
        <v>32</v>
      </c>
      <c r="F103" s="270">
        <v>240.25</v>
      </c>
      <c r="G103" s="271">
        <v>107.4</v>
      </c>
      <c r="H103" s="271">
        <f>ROUND(G103*(1+$G$2),2)</f>
        <v>138.15</v>
      </c>
      <c r="I103" s="272">
        <f>ROUND(H103*F103,2)</f>
        <v>33190.54</v>
      </c>
      <c r="J103" s="273">
        <f t="shared" si="6"/>
        <v>1.41E-2</v>
      </c>
      <c r="K103" s="252"/>
      <c r="L103" s="341"/>
      <c r="M103" s="342"/>
      <c r="N103" s="252"/>
      <c r="O103" s="252"/>
      <c r="P103" s="252"/>
      <c r="Q103" s="252"/>
      <c r="R103" s="252"/>
      <c r="S103" s="252"/>
      <c r="T103" s="252"/>
      <c r="U103" s="252"/>
      <c r="V103" s="252"/>
      <c r="W103" s="252"/>
      <c r="X103" s="252"/>
      <c r="Y103" s="252"/>
      <c r="Z103" s="252"/>
      <c r="AA103" s="252"/>
      <c r="AB103" s="252"/>
      <c r="AC103" s="252"/>
      <c r="AD103" s="252"/>
      <c r="AE103" s="252"/>
      <c r="AF103" s="252"/>
      <c r="AG103" s="252"/>
      <c r="AH103" s="252"/>
      <c r="AI103" s="252"/>
      <c r="AJ103" s="252"/>
      <c r="AK103" s="252"/>
      <c r="AL103" s="252"/>
      <c r="AM103" s="252"/>
      <c r="AN103" s="252"/>
      <c r="AO103" s="252"/>
      <c r="AP103" s="252"/>
      <c r="AQ103" s="252"/>
      <c r="AR103" s="252"/>
      <c r="AS103" s="252"/>
      <c r="AT103" s="252"/>
      <c r="AU103" s="252"/>
      <c r="AV103" s="252"/>
      <c r="AW103" s="252"/>
      <c r="AX103" s="252"/>
      <c r="AY103" s="252"/>
      <c r="AZ103" s="252"/>
      <c r="BA103" s="252"/>
      <c r="BB103" s="252"/>
      <c r="BC103" s="252"/>
      <c r="BD103" s="252"/>
      <c r="BE103" s="252"/>
      <c r="BF103" s="252"/>
      <c r="BG103" s="252"/>
      <c r="BH103" s="252"/>
      <c r="BI103" s="252"/>
      <c r="BJ103" s="252"/>
      <c r="BK103" s="252"/>
    </row>
    <row r="104" spans="1:63" s="106" customFormat="1" ht="35.1" customHeight="1">
      <c r="A104" s="312" t="s">
        <v>218</v>
      </c>
      <c r="B104" s="313">
        <v>104162</v>
      </c>
      <c r="C104" s="314" t="s">
        <v>219</v>
      </c>
      <c r="D104" s="321" t="s">
        <v>220</v>
      </c>
      <c r="E104" s="316" t="s">
        <v>32</v>
      </c>
      <c r="F104" s="317">
        <f>F54</f>
        <v>1101.24</v>
      </c>
      <c r="G104" s="271">
        <v>10.93</v>
      </c>
      <c r="H104" s="318">
        <f>ROUND(G104*(1+$G$2),2)</f>
        <v>14.06</v>
      </c>
      <c r="I104" s="319">
        <f>ROUND(H104*F104,2)</f>
        <v>15483.43</v>
      </c>
      <c r="J104" s="320">
        <f t="shared" si="6"/>
        <v>6.6E-3</v>
      </c>
      <c r="K104" s="114"/>
      <c r="L104" s="341"/>
      <c r="M104" s="342"/>
      <c r="N104" s="114"/>
      <c r="O104" s="114"/>
      <c r="P104" s="114"/>
      <c r="Q104" s="114"/>
      <c r="R104" s="114"/>
      <c r="S104" s="114"/>
      <c r="T104" s="114"/>
      <c r="U104" s="114"/>
      <c r="V104" s="114"/>
      <c r="W104" s="114"/>
      <c r="X104" s="114"/>
      <c r="Y104" s="114"/>
      <c r="Z104" s="114"/>
      <c r="AA104" s="114"/>
      <c r="AB104" s="114"/>
      <c r="AC104" s="114"/>
      <c r="AD104" s="114"/>
      <c r="AE104" s="114"/>
      <c r="AF104" s="114"/>
      <c r="AG104" s="114"/>
      <c r="AH104" s="114"/>
      <c r="AI104" s="114"/>
      <c r="AJ104" s="114"/>
      <c r="AK104" s="114"/>
      <c r="AL104" s="114"/>
      <c r="AM104" s="114"/>
      <c r="AN104" s="114"/>
      <c r="AO104" s="114"/>
      <c r="AP104" s="114"/>
      <c r="AQ104" s="114"/>
      <c r="AR104" s="114"/>
      <c r="AS104" s="114"/>
      <c r="AT104" s="114"/>
      <c r="AU104" s="114"/>
      <c r="AV104" s="114"/>
      <c r="AW104" s="114"/>
      <c r="AX104" s="114"/>
      <c r="AY104" s="114"/>
      <c r="AZ104" s="114"/>
      <c r="BA104" s="114"/>
      <c r="BB104" s="114"/>
      <c r="BC104" s="114"/>
      <c r="BD104" s="114"/>
      <c r="BE104" s="114"/>
      <c r="BF104" s="114"/>
      <c r="BG104" s="114"/>
      <c r="BH104" s="114"/>
      <c r="BI104" s="114"/>
      <c r="BJ104" s="114"/>
    </row>
    <row r="105" spans="1:63" ht="24.95" customHeight="1">
      <c r="A105" s="310" t="s">
        <v>221</v>
      </c>
      <c r="B105" s="267">
        <v>101741</v>
      </c>
      <c r="C105" s="267" t="s">
        <v>21</v>
      </c>
      <c r="D105" s="268" t="s">
        <v>222</v>
      </c>
      <c r="E105" s="269" t="s">
        <v>39</v>
      </c>
      <c r="F105" s="270">
        <f>ROUND((62.38+7.8*2+1.9*2+0.8*2+11.04*2+2.15*2)-(1.85+3*2+1.6*2+3.5),2)</f>
        <v>95.21</v>
      </c>
      <c r="G105" s="271">
        <v>51.05</v>
      </c>
      <c r="H105" s="271">
        <f>ROUND(G105*(1+$G$2),2)</f>
        <v>65.67</v>
      </c>
      <c r="I105" s="272">
        <f>ROUND(H105*F105,2)</f>
        <v>6252.44</v>
      </c>
      <c r="J105" s="273">
        <f t="shared" si="6"/>
        <v>2.7000000000000001E-3</v>
      </c>
      <c r="K105" s="252"/>
      <c r="L105" s="341"/>
      <c r="M105" s="342"/>
      <c r="N105" s="252"/>
      <c r="O105" s="252"/>
      <c r="P105" s="252"/>
      <c r="Q105" s="252"/>
      <c r="R105" s="252"/>
      <c r="S105" s="252"/>
      <c r="T105" s="252"/>
      <c r="U105" s="252"/>
      <c r="V105" s="252"/>
      <c r="W105" s="252"/>
      <c r="X105" s="252"/>
      <c r="Y105" s="252"/>
      <c r="Z105" s="252"/>
      <c r="AA105" s="252"/>
      <c r="AB105" s="252"/>
      <c r="AC105" s="252"/>
      <c r="AD105" s="252"/>
      <c r="AE105" s="252"/>
      <c r="AF105" s="252"/>
      <c r="AG105" s="252"/>
      <c r="AH105" s="252"/>
      <c r="AI105" s="252"/>
      <c r="AJ105" s="252"/>
      <c r="AK105" s="252"/>
      <c r="AL105" s="252"/>
      <c r="AM105" s="252"/>
      <c r="AN105" s="252"/>
      <c r="AO105" s="252"/>
      <c r="AP105" s="252"/>
      <c r="AQ105" s="252"/>
      <c r="AR105" s="252"/>
      <c r="AS105" s="252"/>
      <c r="AT105" s="252"/>
      <c r="AU105" s="252"/>
      <c r="AV105" s="252"/>
      <c r="AW105" s="252"/>
      <c r="AX105" s="252"/>
      <c r="AY105" s="252"/>
      <c r="AZ105" s="252"/>
      <c r="BA105" s="252"/>
      <c r="BB105" s="252"/>
      <c r="BC105" s="252"/>
      <c r="BD105" s="252"/>
      <c r="BE105" s="252"/>
      <c r="BF105" s="252"/>
      <c r="BG105" s="252"/>
      <c r="BH105" s="252"/>
      <c r="BI105" s="252"/>
      <c r="BJ105" s="252"/>
      <c r="BK105" s="252"/>
    </row>
    <row r="106" spans="1:63" ht="36.75" customHeight="1">
      <c r="A106" s="310" t="s">
        <v>223</v>
      </c>
      <c r="B106" s="267" t="s">
        <v>224</v>
      </c>
      <c r="C106" s="267" t="s">
        <v>65</v>
      </c>
      <c r="D106" s="268" t="s">
        <v>225</v>
      </c>
      <c r="E106" s="269" t="s">
        <v>44</v>
      </c>
      <c r="F106" s="270">
        <v>4.0199999999999996</v>
      </c>
      <c r="G106" s="271">
        <v>1593.73</v>
      </c>
      <c r="H106" s="271">
        <f>ROUND(G106*(1+$G$2),2)</f>
        <v>2050.0100000000002</v>
      </c>
      <c r="I106" s="272">
        <f>ROUND(H106*F106,2)</f>
        <v>8241.0400000000009</v>
      </c>
      <c r="J106" s="273">
        <f t="shared" si="6"/>
        <v>3.5000000000000001E-3</v>
      </c>
      <c r="K106" s="252"/>
      <c r="L106" s="341"/>
      <c r="M106" s="342"/>
      <c r="N106" s="252"/>
      <c r="O106" s="252"/>
      <c r="P106" s="252"/>
      <c r="Q106" s="252"/>
      <c r="R106" s="252"/>
      <c r="S106" s="252"/>
      <c r="T106" s="252"/>
      <c r="U106" s="252"/>
      <c r="V106" s="252"/>
      <c r="W106" s="252"/>
      <c r="X106" s="252"/>
      <c r="Y106" s="252"/>
      <c r="Z106" s="252"/>
      <c r="AA106" s="252"/>
      <c r="AB106" s="252"/>
      <c r="AC106" s="252"/>
      <c r="AD106" s="252"/>
      <c r="AE106" s="252"/>
      <c r="AF106" s="252"/>
      <c r="AG106" s="252"/>
      <c r="AH106" s="252"/>
      <c r="AI106" s="252"/>
      <c r="AJ106" s="252"/>
      <c r="AK106" s="252"/>
      <c r="AL106" s="252"/>
      <c r="AM106" s="252"/>
      <c r="AN106" s="252"/>
      <c r="AO106" s="252"/>
      <c r="AP106" s="252"/>
      <c r="AQ106" s="252"/>
      <c r="AR106" s="252"/>
      <c r="AS106" s="252"/>
      <c r="AT106" s="252"/>
      <c r="AU106" s="252"/>
      <c r="AV106" s="252"/>
      <c r="AW106" s="252"/>
      <c r="AX106" s="252"/>
      <c r="AY106" s="252"/>
      <c r="AZ106" s="252"/>
      <c r="BA106" s="252"/>
      <c r="BB106" s="252"/>
      <c r="BC106" s="252"/>
      <c r="BD106" s="252"/>
      <c r="BE106" s="252"/>
      <c r="BF106" s="252"/>
      <c r="BG106" s="252"/>
      <c r="BH106" s="252"/>
      <c r="BI106" s="252"/>
      <c r="BJ106" s="252"/>
      <c r="BK106" s="252"/>
    </row>
    <row r="107" spans="1:63" ht="24.95" customHeight="1">
      <c r="A107" s="453" t="s">
        <v>226</v>
      </c>
      <c r="B107" s="454"/>
      <c r="C107" s="454"/>
      <c r="D107" s="454"/>
      <c r="E107" s="454"/>
      <c r="F107" s="454"/>
      <c r="G107" s="454"/>
      <c r="H107" s="455"/>
      <c r="I107" s="286">
        <f>I102+I98+I94+I90+I84+I79+I74+I64+I61+I53+I57</f>
        <v>809257.5</v>
      </c>
      <c r="J107" s="275">
        <f t="shared" si="6"/>
        <v>0.34360000000000002</v>
      </c>
      <c r="K107" s="252"/>
      <c r="L107" s="340"/>
      <c r="M107" s="342"/>
      <c r="N107" s="252"/>
      <c r="O107" s="252"/>
      <c r="P107" s="252"/>
      <c r="Q107" s="252"/>
      <c r="R107" s="252"/>
      <c r="S107" s="252"/>
      <c r="T107" s="252"/>
      <c r="U107" s="252"/>
      <c r="V107" s="252"/>
      <c r="W107" s="252"/>
      <c r="X107" s="252"/>
      <c r="Y107" s="252"/>
      <c r="Z107" s="252"/>
      <c r="AA107" s="252"/>
      <c r="AB107" s="252"/>
      <c r="AC107" s="252"/>
      <c r="AD107" s="252"/>
      <c r="AE107" s="252"/>
      <c r="AF107" s="252"/>
      <c r="AG107" s="252"/>
      <c r="AH107" s="252"/>
      <c r="AI107" s="252"/>
      <c r="AJ107" s="252"/>
      <c r="AK107" s="252"/>
      <c r="AL107" s="252"/>
      <c r="AM107" s="252"/>
      <c r="AN107" s="252"/>
      <c r="AO107" s="252"/>
      <c r="AP107" s="252"/>
      <c r="AQ107" s="252"/>
      <c r="AR107" s="252"/>
      <c r="AS107" s="252"/>
      <c r="AT107" s="252"/>
      <c r="AU107" s="252"/>
      <c r="AV107" s="252"/>
      <c r="AW107" s="252"/>
      <c r="AX107" s="252"/>
      <c r="AY107" s="252"/>
      <c r="AZ107" s="252"/>
      <c r="BA107" s="252"/>
      <c r="BB107" s="252"/>
      <c r="BC107" s="252"/>
      <c r="BD107" s="252"/>
      <c r="BE107" s="252"/>
      <c r="BF107" s="252"/>
      <c r="BG107" s="252"/>
      <c r="BH107" s="252"/>
      <c r="BI107" s="252"/>
      <c r="BJ107" s="252"/>
      <c r="BK107" s="288"/>
    </row>
    <row r="108" spans="1:63" ht="24.95" customHeight="1">
      <c r="A108" s="447"/>
      <c r="B108" s="448"/>
      <c r="C108" s="448"/>
      <c r="D108" s="448"/>
      <c r="E108" s="448"/>
      <c r="F108" s="448"/>
      <c r="G108" s="448"/>
      <c r="H108" s="448"/>
      <c r="I108" s="448"/>
      <c r="J108" s="449"/>
      <c r="K108" s="252"/>
      <c r="L108" s="340"/>
      <c r="M108" s="342"/>
      <c r="N108" s="252"/>
      <c r="O108" s="252"/>
      <c r="P108" s="252"/>
      <c r="Q108" s="252"/>
      <c r="R108" s="252"/>
      <c r="S108" s="252"/>
      <c r="T108" s="252"/>
      <c r="U108" s="252"/>
      <c r="V108" s="252"/>
      <c r="W108" s="252"/>
      <c r="X108" s="252"/>
      <c r="Y108" s="252"/>
      <c r="Z108" s="252"/>
      <c r="AA108" s="252"/>
      <c r="AB108" s="252"/>
      <c r="AC108" s="252"/>
      <c r="AD108" s="252"/>
      <c r="AE108" s="252"/>
      <c r="AF108" s="252"/>
      <c r="AG108" s="252"/>
      <c r="AH108" s="252"/>
      <c r="AI108" s="252"/>
      <c r="AJ108" s="252"/>
      <c r="AK108" s="252"/>
      <c r="AL108" s="252"/>
      <c r="AM108" s="252"/>
      <c r="AN108" s="252"/>
      <c r="AO108" s="252"/>
      <c r="AP108" s="252"/>
      <c r="AQ108" s="252"/>
      <c r="AR108" s="252"/>
      <c r="AS108" s="252"/>
      <c r="AT108" s="252"/>
      <c r="AU108" s="252"/>
      <c r="AV108" s="252"/>
      <c r="AW108" s="252"/>
      <c r="AX108" s="252"/>
      <c r="AY108" s="252"/>
      <c r="AZ108" s="252"/>
      <c r="BA108" s="252"/>
      <c r="BB108" s="252"/>
      <c r="BC108" s="252"/>
      <c r="BD108" s="252"/>
      <c r="BE108" s="252"/>
      <c r="BF108" s="252"/>
      <c r="BG108" s="252"/>
      <c r="BH108" s="252"/>
      <c r="BI108" s="252"/>
      <c r="BJ108" s="252"/>
      <c r="BK108" s="288"/>
    </row>
    <row r="109" spans="1:63" ht="24.95" customHeight="1">
      <c r="A109" s="276">
        <v>8</v>
      </c>
      <c r="B109" s="450" t="s">
        <v>227</v>
      </c>
      <c r="C109" s="451"/>
      <c r="D109" s="452"/>
      <c r="E109" s="299"/>
      <c r="F109" s="300"/>
      <c r="G109" s="301"/>
      <c r="H109" s="112"/>
      <c r="I109" s="115"/>
      <c r="J109" s="322"/>
      <c r="K109" s="252"/>
      <c r="L109" s="340"/>
      <c r="M109" s="342"/>
      <c r="N109" s="252"/>
      <c r="O109" s="252"/>
      <c r="P109" s="252"/>
      <c r="Q109" s="252"/>
      <c r="R109" s="252"/>
      <c r="S109" s="252"/>
      <c r="T109" s="252"/>
      <c r="U109" s="252"/>
      <c r="V109" s="252"/>
      <c r="W109" s="252"/>
      <c r="X109" s="252"/>
      <c r="Y109" s="252"/>
      <c r="Z109" s="252"/>
      <c r="AA109" s="252"/>
      <c r="AB109" s="252"/>
      <c r="AC109" s="252"/>
      <c r="AD109" s="252"/>
      <c r="AE109" s="252"/>
      <c r="AF109" s="252"/>
      <c r="AG109" s="252"/>
      <c r="AH109" s="252"/>
      <c r="AI109" s="252"/>
      <c r="AJ109" s="252"/>
      <c r="AK109" s="252"/>
      <c r="AL109" s="252"/>
      <c r="AM109" s="252"/>
      <c r="AN109" s="252"/>
      <c r="AO109" s="252"/>
      <c r="AP109" s="252"/>
      <c r="AQ109" s="252"/>
      <c r="AR109" s="252"/>
      <c r="AS109" s="252"/>
      <c r="AT109" s="252"/>
      <c r="AU109" s="252"/>
      <c r="AV109" s="252"/>
      <c r="AW109" s="252"/>
      <c r="AX109" s="252"/>
      <c r="AY109" s="252"/>
      <c r="AZ109" s="252"/>
      <c r="BA109" s="252"/>
      <c r="BB109" s="252"/>
      <c r="BC109" s="252"/>
      <c r="BD109" s="252"/>
      <c r="BE109" s="252"/>
      <c r="BF109" s="252"/>
      <c r="BG109" s="252"/>
      <c r="BH109" s="252"/>
      <c r="BI109" s="252"/>
      <c r="BJ109" s="252"/>
      <c r="BK109" s="288"/>
    </row>
    <row r="110" spans="1:63" ht="56.25" customHeight="1">
      <c r="A110" s="310" t="s">
        <v>228</v>
      </c>
      <c r="B110" s="267">
        <v>94275</v>
      </c>
      <c r="C110" s="267" t="s">
        <v>21</v>
      </c>
      <c r="D110" s="268" t="s">
        <v>229</v>
      </c>
      <c r="E110" s="269" t="s">
        <v>39</v>
      </c>
      <c r="F110" s="270">
        <v>23.1</v>
      </c>
      <c r="G110" s="271">
        <v>61.45</v>
      </c>
      <c r="H110" s="271">
        <f>ROUND(G110*(1+$G$2),2)</f>
        <v>79.040000000000006</v>
      </c>
      <c r="I110" s="272">
        <f>ROUND(H110*F110,2)</f>
        <v>1825.82</v>
      </c>
      <c r="J110" s="273">
        <f t="shared" ref="J110:J117" si="10">ROUND(I110/$I$279,4)</f>
        <v>8.0000000000000004E-4</v>
      </c>
      <c r="K110" s="252"/>
      <c r="L110" s="341"/>
      <c r="M110" s="342"/>
      <c r="N110" s="252"/>
      <c r="O110" s="252"/>
      <c r="P110" s="252"/>
      <c r="Q110" s="252"/>
      <c r="R110" s="252"/>
      <c r="S110" s="252"/>
      <c r="T110" s="252"/>
      <c r="U110" s="252"/>
      <c r="V110" s="252"/>
      <c r="W110" s="252"/>
      <c r="X110" s="252"/>
      <c r="Y110" s="252"/>
      <c r="Z110" s="252"/>
      <c r="AA110" s="252"/>
      <c r="AB110" s="252"/>
      <c r="AC110" s="252"/>
      <c r="AD110" s="252"/>
      <c r="AE110" s="252"/>
      <c r="AF110" s="252"/>
      <c r="AG110" s="252"/>
      <c r="AH110" s="252"/>
      <c r="AI110" s="252"/>
      <c r="AJ110" s="252"/>
      <c r="AK110" s="252"/>
      <c r="AL110" s="252"/>
      <c r="AM110" s="252"/>
      <c r="AN110" s="252"/>
      <c r="AO110" s="252"/>
      <c r="AP110" s="252"/>
      <c r="AQ110" s="252"/>
      <c r="AR110" s="252"/>
      <c r="AS110" s="252"/>
      <c r="AT110" s="252"/>
      <c r="AU110" s="252"/>
      <c r="AV110" s="252"/>
      <c r="AW110" s="252"/>
      <c r="AX110" s="252"/>
      <c r="AY110" s="252"/>
      <c r="AZ110" s="252"/>
      <c r="BA110" s="252"/>
      <c r="BB110" s="252"/>
      <c r="BC110" s="252"/>
      <c r="BD110" s="252"/>
      <c r="BE110" s="252"/>
      <c r="BF110" s="252"/>
      <c r="BG110" s="252"/>
      <c r="BH110" s="252"/>
      <c r="BI110" s="252"/>
      <c r="BJ110" s="252"/>
      <c r="BK110" s="252"/>
    </row>
    <row r="111" spans="1:63" ht="24.95" customHeight="1">
      <c r="A111" s="310" t="s">
        <v>230</v>
      </c>
      <c r="B111" s="267">
        <v>103946</v>
      </c>
      <c r="C111" s="267" t="s">
        <v>21</v>
      </c>
      <c r="D111" s="268" t="s">
        <v>231</v>
      </c>
      <c r="E111" s="269" t="s">
        <v>32</v>
      </c>
      <c r="F111" s="270">
        <v>162.47999999999999</v>
      </c>
      <c r="G111" s="271">
        <v>17.11</v>
      </c>
      <c r="H111" s="271">
        <f t="shared" ref="H111:H116" si="11">ROUND(G111*(1+$G$2),2)</f>
        <v>22.01</v>
      </c>
      <c r="I111" s="272">
        <f t="shared" ref="I111:I116" si="12">ROUND(H111*F111,2)</f>
        <v>3576.18</v>
      </c>
      <c r="J111" s="273">
        <f t="shared" si="10"/>
        <v>1.5E-3</v>
      </c>
      <c r="K111" s="252"/>
      <c r="L111" s="341"/>
      <c r="M111" s="342"/>
      <c r="N111" s="252"/>
      <c r="O111" s="252"/>
      <c r="P111" s="252"/>
      <c r="Q111" s="252"/>
      <c r="R111" s="252"/>
      <c r="S111" s="252"/>
      <c r="T111" s="252"/>
      <c r="U111" s="252"/>
      <c r="V111" s="252"/>
      <c r="W111" s="252"/>
      <c r="X111" s="252"/>
      <c r="Y111" s="252"/>
      <c r="Z111" s="252"/>
      <c r="AA111" s="252"/>
      <c r="AB111" s="252"/>
      <c r="AC111" s="252"/>
      <c r="AD111" s="252"/>
      <c r="AE111" s="252"/>
      <c r="AF111" s="252"/>
      <c r="AG111" s="252"/>
      <c r="AH111" s="252"/>
      <c r="AI111" s="252"/>
      <c r="AJ111" s="252"/>
      <c r="AK111" s="252"/>
      <c r="AL111" s="252"/>
      <c r="AM111" s="252"/>
      <c r="AN111" s="252"/>
      <c r="AO111" s="252"/>
      <c r="AP111" s="252"/>
      <c r="AQ111" s="252"/>
      <c r="AR111" s="252"/>
      <c r="AS111" s="252"/>
      <c r="AT111" s="252"/>
      <c r="AU111" s="252"/>
      <c r="AV111" s="252"/>
      <c r="AW111" s="252"/>
      <c r="AX111" s="252"/>
      <c r="AY111" s="252"/>
      <c r="AZ111" s="252"/>
      <c r="BA111" s="252"/>
      <c r="BB111" s="252"/>
      <c r="BC111" s="252"/>
      <c r="BD111" s="252"/>
      <c r="BE111" s="252"/>
      <c r="BF111" s="252"/>
      <c r="BG111" s="252"/>
      <c r="BH111" s="252"/>
      <c r="BI111" s="252"/>
      <c r="BJ111" s="252"/>
      <c r="BK111" s="252"/>
    </row>
    <row r="112" spans="1:63" ht="24.95" customHeight="1">
      <c r="A112" s="310" t="s">
        <v>232</v>
      </c>
      <c r="B112" s="267">
        <v>98520</v>
      </c>
      <c r="C112" s="267" t="s">
        <v>21</v>
      </c>
      <c r="D112" s="268" t="s">
        <v>233</v>
      </c>
      <c r="E112" s="269" t="s">
        <v>32</v>
      </c>
      <c r="F112" s="270">
        <f>F111</f>
        <v>162.47999999999999</v>
      </c>
      <c r="G112" s="271">
        <v>6.07</v>
      </c>
      <c r="H112" s="271">
        <f t="shared" si="11"/>
        <v>7.81</v>
      </c>
      <c r="I112" s="272">
        <f t="shared" si="12"/>
        <v>1268.97</v>
      </c>
      <c r="J112" s="273">
        <f t="shared" si="10"/>
        <v>5.0000000000000001E-4</v>
      </c>
      <c r="K112" s="252"/>
      <c r="L112" s="341"/>
      <c r="M112" s="342"/>
      <c r="N112" s="252"/>
      <c r="O112" s="252"/>
      <c r="P112" s="252"/>
      <c r="Q112" s="252"/>
      <c r="R112" s="252"/>
      <c r="S112" s="252"/>
      <c r="T112" s="252"/>
      <c r="U112" s="252"/>
      <c r="V112" s="252"/>
      <c r="W112" s="252"/>
      <c r="X112" s="252"/>
      <c r="Y112" s="252"/>
      <c r="Z112" s="252"/>
      <c r="AA112" s="252"/>
      <c r="AB112" s="252"/>
      <c r="AC112" s="252"/>
      <c r="AD112" s="252"/>
      <c r="AE112" s="252"/>
      <c r="AF112" s="252"/>
      <c r="AG112" s="252"/>
      <c r="AH112" s="252"/>
      <c r="AI112" s="252"/>
      <c r="AJ112" s="252"/>
      <c r="AK112" s="252"/>
      <c r="AL112" s="252"/>
      <c r="AM112" s="252"/>
      <c r="AN112" s="252"/>
      <c r="AO112" s="252"/>
      <c r="AP112" s="252"/>
      <c r="AQ112" s="252"/>
      <c r="AR112" s="252"/>
      <c r="AS112" s="252"/>
      <c r="AT112" s="252"/>
      <c r="AU112" s="252"/>
      <c r="AV112" s="252"/>
      <c r="AW112" s="252"/>
      <c r="AX112" s="252"/>
      <c r="AY112" s="252"/>
      <c r="AZ112" s="252"/>
      <c r="BA112" s="252"/>
      <c r="BB112" s="252"/>
      <c r="BC112" s="252"/>
      <c r="BD112" s="252"/>
      <c r="BE112" s="252"/>
      <c r="BF112" s="252"/>
      <c r="BG112" s="252"/>
      <c r="BH112" s="252"/>
      <c r="BI112" s="252"/>
      <c r="BJ112" s="252"/>
      <c r="BK112" s="252"/>
    </row>
    <row r="113" spans="1:63" ht="24.95" customHeight="1">
      <c r="A113" s="310" t="s">
        <v>234</v>
      </c>
      <c r="B113" s="267">
        <v>98510</v>
      </c>
      <c r="C113" s="267" t="s">
        <v>21</v>
      </c>
      <c r="D113" s="268" t="s">
        <v>235</v>
      </c>
      <c r="E113" s="269" t="s">
        <v>17</v>
      </c>
      <c r="F113" s="270">
        <v>4</v>
      </c>
      <c r="G113" s="271">
        <v>105.17</v>
      </c>
      <c r="H113" s="271">
        <f t="shared" si="11"/>
        <v>135.28</v>
      </c>
      <c r="I113" s="272">
        <f t="shared" si="12"/>
        <v>541.12</v>
      </c>
      <c r="J113" s="273">
        <f t="shared" si="10"/>
        <v>2.0000000000000001E-4</v>
      </c>
      <c r="K113" s="252"/>
      <c r="L113" s="341"/>
      <c r="M113" s="342"/>
      <c r="N113" s="252"/>
      <c r="O113" s="252"/>
      <c r="P113" s="252"/>
      <c r="Q113" s="252"/>
      <c r="R113" s="252"/>
      <c r="S113" s="252"/>
      <c r="T113" s="252"/>
      <c r="U113" s="252"/>
      <c r="V113" s="252"/>
      <c r="W113" s="252"/>
      <c r="X113" s="252"/>
      <c r="Y113" s="252"/>
      <c r="Z113" s="252"/>
      <c r="AA113" s="252"/>
      <c r="AB113" s="252"/>
      <c r="AC113" s="252"/>
      <c r="AD113" s="252"/>
      <c r="AE113" s="252"/>
      <c r="AF113" s="252"/>
      <c r="AG113" s="252"/>
      <c r="AH113" s="252"/>
      <c r="AI113" s="252"/>
      <c r="AJ113" s="252"/>
      <c r="AK113" s="252"/>
      <c r="AL113" s="252"/>
      <c r="AM113" s="252"/>
      <c r="AN113" s="252"/>
      <c r="AO113" s="252"/>
      <c r="AP113" s="252"/>
      <c r="AQ113" s="252"/>
      <c r="AR113" s="252"/>
      <c r="AS113" s="252"/>
      <c r="AT113" s="252"/>
      <c r="AU113" s="252"/>
      <c r="AV113" s="252"/>
      <c r="AW113" s="252"/>
      <c r="AX113" s="252"/>
      <c r="AY113" s="252"/>
      <c r="AZ113" s="252"/>
      <c r="BA113" s="252"/>
      <c r="BB113" s="252"/>
      <c r="BC113" s="252"/>
      <c r="BD113" s="252"/>
      <c r="BE113" s="252"/>
      <c r="BF113" s="252"/>
      <c r="BG113" s="252"/>
      <c r="BH113" s="252"/>
      <c r="BI113" s="252"/>
      <c r="BJ113" s="252"/>
      <c r="BK113" s="252"/>
    </row>
    <row r="114" spans="1:63" ht="36" customHeight="1">
      <c r="A114" s="310" t="s">
        <v>236</v>
      </c>
      <c r="B114" s="267" t="s">
        <v>237</v>
      </c>
      <c r="C114" s="267" t="s">
        <v>35</v>
      </c>
      <c r="D114" s="268" t="s">
        <v>238</v>
      </c>
      <c r="E114" s="269" t="s">
        <v>17</v>
      </c>
      <c r="F114" s="270">
        <v>6</v>
      </c>
      <c r="G114" s="271">
        <v>826.83</v>
      </c>
      <c r="H114" s="271">
        <f t="shared" si="11"/>
        <v>1063.55</v>
      </c>
      <c r="I114" s="272">
        <f t="shared" si="12"/>
        <v>6381.3</v>
      </c>
      <c r="J114" s="273">
        <f t="shared" si="10"/>
        <v>2.7000000000000001E-3</v>
      </c>
      <c r="K114" s="252"/>
      <c r="L114" s="341"/>
      <c r="M114" s="342"/>
      <c r="N114" s="252"/>
      <c r="O114" s="252"/>
      <c r="P114" s="252"/>
      <c r="Q114" s="252"/>
      <c r="R114" s="252"/>
      <c r="S114" s="252"/>
      <c r="T114" s="252"/>
      <c r="U114" s="252"/>
      <c r="V114" s="252"/>
      <c r="W114" s="252"/>
      <c r="X114" s="252"/>
      <c r="Y114" s="252"/>
      <c r="Z114" s="252"/>
      <c r="AA114" s="252"/>
      <c r="AB114" s="252"/>
      <c r="AC114" s="252"/>
      <c r="AD114" s="252"/>
      <c r="AE114" s="252"/>
      <c r="AF114" s="252"/>
      <c r="AG114" s="252"/>
      <c r="AH114" s="252"/>
      <c r="AI114" s="252"/>
      <c r="AJ114" s="252"/>
      <c r="AK114" s="252"/>
      <c r="AL114" s="252"/>
      <c r="AM114" s="252"/>
      <c r="AN114" s="252"/>
      <c r="AO114" s="252"/>
      <c r="AP114" s="252"/>
      <c r="AQ114" s="252"/>
      <c r="AR114" s="252"/>
      <c r="AS114" s="252"/>
      <c r="AT114" s="252"/>
      <c r="AU114" s="252"/>
      <c r="AV114" s="252"/>
      <c r="AW114" s="252"/>
      <c r="AX114" s="252"/>
      <c r="AY114" s="252"/>
      <c r="AZ114" s="252"/>
      <c r="BA114" s="252"/>
      <c r="BB114" s="252"/>
      <c r="BC114" s="252"/>
      <c r="BD114" s="252"/>
      <c r="BE114" s="252"/>
      <c r="BF114" s="252"/>
      <c r="BG114" s="252"/>
      <c r="BH114" s="252"/>
      <c r="BI114" s="252"/>
      <c r="BJ114" s="252"/>
      <c r="BK114" s="252"/>
    </row>
    <row r="115" spans="1:63" ht="24.95" customHeight="1">
      <c r="A115" s="310" t="s">
        <v>239</v>
      </c>
      <c r="B115" s="267">
        <v>98509</v>
      </c>
      <c r="C115" s="267" t="s">
        <v>21</v>
      </c>
      <c r="D115" s="268" t="s">
        <v>240</v>
      </c>
      <c r="E115" s="269" t="s">
        <v>17</v>
      </c>
      <c r="F115" s="270">
        <v>165</v>
      </c>
      <c r="G115" s="271">
        <v>63.91</v>
      </c>
      <c r="H115" s="271">
        <f t="shared" si="11"/>
        <v>82.21</v>
      </c>
      <c r="I115" s="272">
        <f t="shared" si="12"/>
        <v>13564.65</v>
      </c>
      <c r="J115" s="273">
        <f t="shared" si="10"/>
        <v>5.7999999999999996E-3</v>
      </c>
      <c r="K115" s="252"/>
      <c r="L115" s="341"/>
      <c r="M115" s="342"/>
      <c r="N115" s="252"/>
      <c r="O115" s="252"/>
      <c r="P115" s="252"/>
      <c r="Q115" s="252"/>
      <c r="R115" s="252"/>
      <c r="S115" s="252"/>
      <c r="T115" s="252"/>
      <c r="U115" s="252"/>
      <c r="V115" s="252"/>
      <c r="W115" s="252"/>
      <c r="X115" s="252"/>
      <c r="Y115" s="252"/>
      <c r="Z115" s="252"/>
      <c r="AA115" s="252"/>
      <c r="AB115" s="252"/>
      <c r="AC115" s="252"/>
      <c r="AD115" s="252"/>
      <c r="AE115" s="252"/>
      <c r="AF115" s="252"/>
      <c r="AG115" s="252"/>
      <c r="AH115" s="252"/>
      <c r="AI115" s="252"/>
      <c r="AJ115" s="252"/>
      <c r="AK115" s="252"/>
      <c r="AL115" s="252"/>
      <c r="AM115" s="252"/>
      <c r="AN115" s="252"/>
      <c r="AO115" s="252"/>
      <c r="AP115" s="252"/>
      <c r="AQ115" s="252"/>
      <c r="AR115" s="252"/>
      <c r="AS115" s="252"/>
      <c r="AT115" s="252"/>
      <c r="AU115" s="252"/>
      <c r="AV115" s="252"/>
      <c r="AW115" s="252"/>
      <c r="AX115" s="252"/>
      <c r="AY115" s="252"/>
      <c r="AZ115" s="252"/>
      <c r="BA115" s="252"/>
      <c r="BB115" s="252"/>
      <c r="BC115" s="252"/>
      <c r="BD115" s="252"/>
      <c r="BE115" s="252"/>
      <c r="BF115" s="252"/>
      <c r="BG115" s="252"/>
      <c r="BH115" s="252"/>
      <c r="BI115" s="252"/>
      <c r="BJ115" s="252"/>
      <c r="BK115" s="252"/>
    </row>
    <row r="116" spans="1:63" ht="40.5" customHeight="1">
      <c r="A116" s="310" t="s">
        <v>241</v>
      </c>
      <c r="B116" s="267" t="s">
        <v>242</v>
      </c>
      <c r="C116" s="267" t="s">
        <v>65</v>
      </c>
      <c r="D116" s="268" t="s">
        <v>243</v>
      </c>
      <c r="E116" s="269" t="s">
        <v>244</v>
      </c>
      <c r="F116" s="270">
        <v>5</v>
      </c>
      <c r="G116" s="271">
        <v>983.35</v>
      </c>
      <c r="H116" s="271">
        <f t="shared" si="11"/>
        <v>1264.8800000000001</v>
      </c>
      <c r="I116" s="272">
        <f t="shared" si="12"/>
        <v>6324.4</v>
      </c>
      <c r="J116" s="273">
        <f t="shared" si="10"/>
        <v>2.7000000000000001E-3</v>
      </c>
      <c r="K116" s="252"/>
      <c r="L116" s="341"/>
      <c r="M116" s="342"/>
      <c r="N116" s="252"/>
      <c r="O116" s="252"/>
      <c r="P116" s="252"/>
      <c r="Q116" s="252"/>
      <c r="R116" s="252"/>
      <c r="S116" s="252"/>
      <c r="T116" s="252"/>
      <c r="U116" s="252"/>
      <c r="V116" s="252"/>
      <c r="W116" s="252"/>
      <c r="X116" s="252"/>
      <c r="Y116" s="252"/>
      <c r="Z116" s="252"/>
      <c r="AA116" s="252"/>
      <c r="AB116" s="252"/>
      <c r="AC116" s="252"/>
      <c r="AD116" s="252"/>
      <c r="AE116" s="252"/>
      <c r="AF116" s="252"/>
      <c r="AG116" s="252"/>
      <c r="AH116" s="252"/>
      <c r="AI116" s="252"/>
      <c r="AJ116" s="252"/>
      <c r="AK116" s="252"/>
      <c r="AL116" s="252"/>
      <c r="AM116" s="252"/>
      <c r="AN116" s="252"/>
      <c r="AO116" s="252"/>
      <c r="AP116" s="252"/>
      <c r="AQ116" s="252"/>
      <c r="AR116" s="252"/>
      <c r="AS116" s="252"/>
      <c r="AT116" s="252"/>
      <c r="AU116" s="252"/>
      <c r="AV116" s="252"/>
      <c r="AW116" s="252"/>
      <c r="AX116" s="252"/>
      <c r="AY116" s="252"/>
      <c r="AZ116" s="252"/>
      <c r="BA116" s="252"/>
      <c r="BB116" s="252"/>
      <c r="BC116" s="252"/>
      <c r="BD116" s="252"/>
      <c r="BE116" s="252"/>
      <c r="BF116" s="252"/>
      <c r="BG116" s="252"/>
      <c r="BH116" s="252"/>
      <c r="BI116" s="252"/>
      <c r="BJ116" s="252"/>
      <c r="BK116" s="252"/>
    </row>
    <row r="117" spans="1:63" ht="24.95" customHeight="1">
      <c r="A117" s="453" t="s">
        <v>245</v>
      </c>
      <c r="B117" s="454"/>
      <c r="C117" s="454"/>
      <c r="D117" s="454"/>
      <c r="E117" s="454"/>
      <c r="F117" s="454"/>
      <c r="G117" s="454"/>
      <c r="H117" s="455"/>
      <c r="I117" s="286">
        <f>SUM(I110:I116)</f>
        <v>33482.44</v>
      </c>
      <c r="J117" s="275">
        <f t="shared" si="10"/>
        <v>1.4200000000000001E-2</v>
      </c>
      <c r="K117" s="323"/>
      <c r="L117" s="340"/>
      <c r="M117" s="342"/>
      <c r="N117" s="252"/>
      <c r="O117" s="252"/>
      <c r="P117" s="252"/>
      <c r="Q117" s="252"/>
      <c r="R117" s="252"/>
      <c r="S117" s="252"/>
      <c r="T117" s="252"/>
      <c r="U117" s="252"/>
      <c r="V117" s="252"/>
      <c r="W117" s="252"/>
      <c r="X117" s="252"/>
      <c r="Y117" s="252"/>
      <c r="Z117" s="252"/>
      <c r="AA117" s="252"/>
      <c r="AB117" s="252"/>
      <c r="AC117" s="252"/>
      <c r="AD117" s="252"/>
      <c r="AE117" s="252"/>
      <c r="AF117" s="252"/>
      <c r="AG117" s="252"/>
      <c r="AH117" s="252"/>
      <c r="AI117" s="252"/>
      <c r="AJ117" s="252"/>
      <c r="AK117" s="252"/>
      <c r="AL117" s="252"/>
      <c r="AM117" s="252"/>
      <c r="AN117" s="252"/>
      <c r="AO117" s="252"/>
      <c r="AP117" s="252"/>
      <c r="AQ117" s="252"/>
      <c r="AR117" s="252"/>
      <c r="AS117" s="252"/>
      <c r="AT117" s="252"/>
      <c r="AU117" s="252"/>
      <c r="AV117" s="252"/>
      <c r="AW117" s="252"/>
      <c r="AX117" s="252"/>
      <c r="AY117" s="252"/>
      <c r="AZ117" s="252"/>
      <c r="BA117" s="252"/>
      <c r="BB117" s="252"/>
      <c r="BC117" s="252"/>
      <c r="BD117" s="252"/>
      <c r="BE117" s="252"/>
      <c r="BF117" s="252"/>
      <c r="BG117" s="252"/>
      <c r="BH117" s="252"/>
      <c r="BI117" s="252"/>
      <c r="BJ117" s="252"/>
      <c r="BK117" s="288"/>
    </row>
    <row r="118" spans="1:63" ht="24.95" customHeight="1">
      <c r="A118" s="447"/>
      <c r="B118" s="448"/>
      <c r="C118" s="448"/>
      <c r="D118" s="448"/>
      <c r="E118" s="448"/>
      <c r="F118" s="448"/>
      <c r="G118" s="448"/>
      <c r="H118" s="448"/>
      <c r="I118" s="448"/>
      <c r="J118" s="449"/>
      <c r="K118" s="252"/>
      <c r="L118" s="340"/>
      <c r="M118" s="342"/>
      <c r="N118" s="252"/>
      <c r="O118" s="252"/>
      <c r="P118" s="252"/>
      <c r="Q118" s="252"/>
      <c r="R118" s="252"/>
      <c r="S118" s="252"/>
      <c r="T118" s="252"/>
      <c r="U118" s="252"/>
      <c r="V118" s="252"/>
      <c r="W118" s="252"/>
      <c r="X118" s="252"/>
      <c r="Y118" s="252"/>
      <c r="Z118" s="252"/>
      <c r="AA118" s="252"/>
      <c r="AB118" s="252"/>
      <c r="AC118" s="252"/>
      <c r="AD118" s="252"/>
      <c r="AE118" s="252"/>
      <c r="AF118" s="252"/>
      <c r="AG118" s="252"/>
      <c r="AH118" s="252"/>
      <c r="AI118" s="252"/>
      <c r="AJ118" s="252"/>
      <c r="AK118" s="252"/>
      <c r="AL118" s="252"/>
      <c r="AM118" s="252"/>
      <c r="AN118" s="252"/>
      <c r="AO118" s="252"/>
      <c r="AP118" s="252"/>
      <c r="AQ118" s="252"/>
      <c r="AR118" s="252"/>
      <c r="AS118" s="252"/>
      <c r="AT118" s="252"/>
      <c r="AU118" s="252"/>
      <c r="AV118" s="252"/>
      <c r="AW118" s="252"/>
      <c r="AX118" s="252"/>
      <c r="AY118" s="252"/>
      <c r="AZ118" s="252"/>
      <c r="BA118" s="252"/>
      <c r="BB118" s="252"/>
      <c r="BC118" s="252"/>
      <c r="BD118" s="252"/>
      <c r="BE118" s="252"/>
      <c r="BF118" s="252"/>
      <c r="BG118" s="252"/>
      <c r="BH118" s="252"/>
      <c r="BI118" s="252"/>
      <c r="BJ118" s="252"/>
      <c r="BK118" s="288"/>
    </row>
    <row r="119" spans="1:63" ht="24.95" customHeight="1">
      <c r="A119" s="276">
        <v>9</v>
      </c>
      <c r="B119" s="450" t="s">
        <v>246</v>
      </c>
      <c r="C119" s="451"/>
      <c r="D119" s="452"/>
      <c r="E119" s="299"/>
      <c r="F119" s="300"/>
      <c r="G119" s="301"/>
      <c r="H119" s="112"/>
      <c r="I119" s="115"/>
      <c r="J119" s="322"/>
      <c r="K119" s="252"/>
      <c r="L119" s="340"/>
      <c r="M119" s="342"/>
      <c r="N119" s="252"/>
      <c r="O119" s="252"/>
      <c r="P119" s="252"/>
      <c r="Q119" s="252"/>
      <c r="R119" s="252"/>
      <c r="S119" s="252"/>
      <c r="T119" s="252"/>
      <c r="U119" s="252"/>
      <c r="V119" s="252"/>
      <c r="W119" s="252"/>
      <c r="X119" s="252"/>
      <c r="Y119" s="252"/>
      <c r="Z119" s="252"/>
      <c r="AA119" s="252"/>
      <c r="AB119" s="252"/>
      <c r="AC119" s="252"/>
      <c r="AD119" s="252"/>
      <c r="AE119" s="252"/>
      <c r="AF119" s="252"/>
      <c r="AG119" s="252"/>
      <c r="AH119" s="252"/>
      <c r="AI119" s="252"/>
      <c r="AJ119" s="252"/>
      <c r="AK119" s="252"/>
      <c r="AL119" s="252"/>
      <c r="AM119" s="252"/>
      <c r="AN119" s="252"/>
      <c r="AO119" s="252"/>
      <c r="AP119" s="252"/>
      <c r="AQ119" s="252"/>
      <c r="AR119" s="252"/>
      <c r="AS119" s="252"/>
      <c r="AT119" s="252"/>
      <c r="AU119" s="252"/>
      <c r="AV119" s="252"/>
      <c r="AW119" s="252"/>
      <c r="AX119" s="252"/>
      <c r="AY119" s="252"/>
      <c r="AZ119" s="252"/>
      <c r="BA119" s="252"/>
      <c r="BB119" s="252"/>
      <c r="BC119" s="252"/>
      <c r="BD119" s="252"/>
      <c r="BE119" s="252"/>
      <c r="BF119" s="252"/>
      <c r="BG119" s="252"/>
      <c r="BH119" s="252"/>
      <c r="BI119" s="252"/>
      <c r="BJ119" s="252"/>
      <c r="BK119" s="288"/>
    </row>
    <row r="120" spans="1:63" ht="57" customHeight="1">
      <c r="A120" s="310" t="s">
        <v>247</v>
      </c>
      <c r="B120" s="267">
        <v>96765</v>
      </c>
      <c r="C120" s="267" t="s">
        <v>21</v>
      </c>
      <c r="D120" s="268" t="s">
        <v>248</v>
      </c>
      <c r="E120" s="269" t="s">
        <v>17</v>
      </c>
      <c r="F120" s="270">
        <v>4</v>
      </c>
      <c r="G120" s="271">
        <v>1353.16</v>
      </c>
      <c r="H120" s="271">
        <f>ROUND(G120*(1+$G$2),2)</f>
        <v>1740.57</v>
      </c>
      <c r="I120" s="272">
        <f>ROUND(H120*F120,2)</f>
        <v>6962.28</v>
      </c>
      <c r="J120" s="273">
        <f t="shared" ref="J120:J139" si="13">ROUND(I120/$I$279,4)</f>
        <v>3.0000000000000001E-3</v>
      </c>
      <c r="K120" s="252"/>
      <c r="L120" s="341"/>
      <c r="M120" s="342"/>
      <c r="N120" s="252"/>
      <c r="O120" s="252"/>
      <c r="P120" s="252"/>
      <c r="Q120" s="252"/>
      <c r="R120" s="252"/>
      <c r="S120" s="252"/>
      <c r="T120" s="252"/>
      <c r="U120" s="252"/>
      <c r="V120" s="252"/>
      <c r="W120" s="252"/>
      <c r="X120" s="252"/>
      <c r="Y120" s="252"/>
      <c r="Z120" s="252"/>
      <c r="AA120" s="252"/>
      <c r="AB120" s="252"/>
      <c r="AC120" s="252"/>
      <c r="AD120" s="252"/>
      <c r="AE120" s="252"/>
      <c r="AF120" s="252"/>
      <c r="AG120" s="252"/>
      <c r="AH120" s="252"/>
      <c r="AI120" s="252"/>
      <c r="AJ120" s="252"/>
      <c r="AK120" s="252"/>
      <c r="AL120" s="252"/>
      <c r="AM120" s="252"/>
      <c r="AN120" s="252"/>
      <c r="AO120" s="252"/>
      <c r="AP120" s="252"/>
      <c r="AQ120" s="252"/>
      <c r="AR120" s="252"/>
      <c r="AS120" s="252"/>
      <c r="AT120" s="252"/>
      <c r="AU120" s="252"/>
      <c r="AV120" s="252"/>
      <c r="AW120" s="252"/>
      <c r="AX120" s="252"/>
      <c r="AY120" s="252"/>
      <c r="AZ120" s="252"/>
      <c r="BA120" s="252"/>
      <c r="BB120" s="252"/>
      <c r="BC120" s="252"/>
      <c r="BD120" s="252"/>
      <c r="BE120" s="252"/>
      <c r="BF120" s="252"/>
      <c r="BG120" s="252"/>
      <c r="BH120" s="252"/>
      <c r="BI120" s="252"/>
      <c r="BJ120" s="252"/>
      <c r="BK120" s="252"/>
    </row>
    <row r="121" spans="1:63" ht="36.75" customHeight="1">
      <c r="A121" s="310" t="s">
        <v>249</v>
      </c>
      <c r="B121" s="267">
        <v>101915</v>
      </c>
      <c r="C121" s="267" t="s">
        <v>21</v>
      </c>
      <c r="D121" s="268" t="s">
        <v>250</v>
      </c>
      <c r="E121" s="269" t="s">
        <v>17</v>
      </c>
      <c r="F121" s="270">
        <v>4</v>
      </c>
      <c r="G121" s="271">
        <v>394.55</v>
      </c>
      <c r="H121" s="271">
        <f t="shared" ref="H121:H138" si="14">ROUND(G121*(1+$G$2),2)</f>
        <v>507.51</v>
      </c>
      <c r="I121" s="272">
        <f t="shared" ref="I121:I138" si="15">ROUND(H121*F121,2)</f>
        <v>2030.04</v>
      </c>
      <c r="J121" s="273">
        <f t="shared" si="13"/>
        <v>8.9999999999999998E-4</v>
      </c>
      <c r="K121" s="252"/>
      <c r="L121" s="341"/>
      <c r="M121" s="342"/>
      <c r="N121" s="252"/>
      <c r="O121" s="252"/>
      <c r="P121" s="252"/>
      <c r="Q121" s="252"/>
      <c r="R121" s="252"/>
      <c r="S121" s="252"/>
      <c r="T121" s="252"/>
      <c r="U121" s="252"/>
      <c r="V121" s="252"/>
      <c r="W121" s="252"/>
      <c r="X121" s="252"/>
      <c r="Y121" s="252"/>
      <c r="Z121" s="252"/>
      <c r="AA121" s="252"/>
      <c r="AB121" s="252"/>
      <c r="AC121" s="252"/>
      <c r="AD121" s="252"/>
      <c r="AE121" s="252"/>
      <c r="AF121" s="252"/>
      <c r="AG121" s="252"/>
      <c r="AH121" s="252"/>
      <c r="AI121" s="252"/>
      <c r="AJ121" s="252"/>
      <c r="AK121" s="252"/>
      <c r="AL121" s="252"/>
      <c r="AM121" s="252"/>
      <c r="AN121" s="252"/>
      <c r="AO121" s="252"/>
      <c r="AP121" s="252"/>
      <c r="AQ121" s="252"/>
      <c r="AR121" s="252"/>
      <c r="AS121" s="252"/>
      <c r="AT121" s="252"/>
      <c r="AU121" s="252"/>
      <c r="AV121" s="252"/>
      <c r="AW121" s="252"/>
      <c r="AX121" s="252"/>
      <c r="AY121" s="252"/>
      <c r="AZ121" s="252"/>
      <c r="BA121" s="252"/>
      <c r="BB121" s="252"/>
      <c r="BC121" s="252"/>
      <c r="BD121" s="252"/>
      <c r="BE121" s="252"/>
      <c r="BF121" s="252"/>
      <c r="BG121" s="252"/>
      <c r="BH121" s="252"/>
      <c r="BI121" s="252"/>
      <c r="BJ121" s="252"/>
      <c r="BK121" s="252"/>
    </row>
    <row r="122" spans="1:63" ht="36" customHeight="1">
      <c r="A122" s="310" t="s">
        <v>251</v>
      </c>
      <c r="B122" s="267">
        <v>92367</v>
      </c>
      <c r="C122" s="267" t="s">
        <v>21</v>
      </c>
      <c r="D122" s="268" t="s">
        <v>252</v>
      </c>
      <c r="E122" s="269" t="s">
        <v>39</v>
      </c>
      <c r="F122" s="270">
        <f>34.62+7.9+33+16.5+20+8+1.5*4+6+20+3</f>
        <v>155.01999999999998</v>
      </c>
      <c r="G122" s="271">
        <v>130.37</v>
      </c>
      <c r="H122" s="271">
        <f t="shared" si="14"/>
        <v>167.69</v>
      </c>
      <c r="I122" s="272">
        <f t="shared" si="15"/>
        <v>25995.3</v>
      </c>
      <c r="J122" s="273">
        <f t="shared" si="13"/>
        <v>1.0999999999999999E-2</v>
      </c>
      <c r="K122" s="252"/>
      <c r="L122" s="341"/>
      <c r="M122" s="342"/>
      <c r="N122" s="252"/>
      <c r="O122" s="252"/>
      <c r="P122" s="252"/>
      <c r="Q122" s="252"/>
      <c r="R122" s="252"/>
      <c r="S122" s="252"/>
      <c r="T122" s="252"/>
      <c r="U122" s="252"/>
      <c r="V122" s="252"/>
      <c r="W122" s="252"/>
      <c r="X122" s="252"/>
      <c r="Y122" s="252"/>
      <c r="Z122" s="252"/>
      <c r="AA122" s="252"/>
      <c r="AB122" s="252"/>
      <c r="AC122" s="252"/>
      <c r="AD122" s="252"/>
      <c r="AE122" s="252"/>
      <c r="AF122" s="252"/>
      <c r="AG122" s="252"/>
      <c r="AH122" s="252"/>
      <c r="AI122" s="252"/>
      <c r="AJ122" s="252"/>
      <c r="AK122" s="252"/>
      <c r="AL122" s="252"/>
      <c r="AM122" s="252"/>
      <c r="AN122" s="252"/>
      <c r="AO122" s="252"/>
      <c r="AP122" s="252"/>
      <c r="AQ122" s="252"/>
      <c r="AR122" s="252"/>
      <c r="AS122" s="252"/>
      <c r="AT122" s="252"/>
      <c r="AU122" s="252"/>
      <c r="AV122" s="252"/>
      <c r="AW122" s="252"/>
      <c r="AX122" s="252"/>
      <c r="AY122" s="252"/>
      <c r="AZ122" s="252"/>
      <c r="BA122" s="252"/>
      <c r="BB122" s="252"/>
      <c r="BC122" s="252"/>
      <c r="BD122" s="252"/>
      <c r="BE122" s="252"/>
      <c r="BF122" s="252"/>
      <c r="BG122" s="252"/>
      <c r="BH122" s="252"/>
      <c r="BI122" s="252"/>
      <c r="BJ122" s="252"/>
      <c r="BK122" s="252"/>
    </row>
    <row r="123" spans="1:63" s="106" customFormat="1" ht="51" customHeight="1">
      <c r="A123" s="312" t="s">
        <v>253</v>
      </c>
      <c r="B123" s="313" t="s">
        <v>254</v>
      </c>
      <c r="C123" s="314" t="s">
        <v>65</v>
      </c>
      <c r="D123" s="315" t="s">
        <v>255</v>
      </c>
      <c r="E123" s="316" t="s">
        <v>39</v>
      </c>
      <c r="F123" s="317">
        <f>F122</f>
        <v>155.01999999999998</v>
      </c>
      <c r="G123" s="271">
        <v>10.55</v>
      </c>
      <c r="H123" s="318">
        <f t="shared" si="14"/>
        <v>13.57</v>
      </c>
      <c r="I123" s="319">
        <f t="shared" si="15"/>
        <v>2103.62</v>
      </c>
      <c r="J123" s="320">
        <f t="shared" si="13"/>
        <v>8.9999999999999998E-4</v>
      </c>
      <c r="K123" s="114"/>
      <c r="L123" s="341"/>
      <c r="M123" s="342"/>
      <c r="N123" s="114"/>
      <c r="O123" s="114"/>
      <c r="P123" s="114"/>
      <c r="Q123" s="114"/>
      <c r="R123" s="114"/>
      <c r="S123" s="114"/>
      <c r="T123" s="114"/>
      <c r="U123" s="114"/>
      <c r="V123" s="114"/>
      <c r="W123" s="114"/>
      <c r="X123" s="114"/>
      <c r="Y123" s="114"/>
      <c r="Z123" s="114"/>
      <c r="AA123" s="114"/>
      <c r="AB123" s="114"/>
      <c r="AC123" s="114"/>
      <c r="AD123" s="114"/>
      <c r="AE123" s="114"/>
      <c r="AF123" s="114"/>
      <c r="AG123" s="114"/>
      <c r="AH123" s="114"/>
      <c r="AI123" s="114"/>
      <c r="AJ123" s="114"/>
      <c r="AK123" s="114"/>
      <c r="AL123" s="114"/>
      <c r="AM123" s="114"/>
      <c r="AN123" s="114"/>
      <c r="AO123" s="114"/>
      <c r="AP123" s="114"/>
      <c r="AQ123" s="114"/>
      <c r="AR123" s="114"/>
      <c r="AS123" s="114"/>
      <c r="AT123" s="114"/>
      <c r="AU123" s="114"/>
      <c r="AV123" s="114"/>
      <c r="AW123" s="114"/>
      <c r="AX123" s="114"/>
      <c r="AY123" s="114"/>
      <c r="AZ123" s="114"/>
      <c r="BA123" s="114"/>
      <c r="BB123" s="114"/>
      <c r="BC123" s="114"/>
      <c r="BD123" s="114"/>
      <c r="BE123" s="114"/>
      <c r="BF123" s="114"/>
      <c r="BG123" s="114"/>
      <c r="BH123" s="114"/>
      <c r="BI123" s="114"/>
      <c r="BJ123" s="114"/>
    </row>
    <row r="124" spans="1:63" ht="41.25" customHeight="1">
      <c r="A124" s="310" t="s">
        <v>256</v>
      </c>
      <c r="B124" s="267">
        <v>97495</v>
      </c>
      <c r="C124" s="267" t="s">
        <v>21</v>
      </c>
      <c r="D124" s="268" t="s">
        <v>257</v>
      </c>
      <c r="E124" s="269" t="s">
        <v>17</v>
      </c>
      <c r="F124" s="270">
        <v>4</v>
      </c>
      <c r="G124" s="271">
        <v>480.35</v>
      </c>
      <c r="H124" s="271">
        <f t="shared" si="14"/>
        <v>617.87</v>
      </c>
      <c r="I124" s="272">
        <f t="shared" si="15"/>
        <v>2471.48</v>
      </c>
      <c r="J124" s="273">
        <f t="shared" si="13"/>
        <v>1E-3</v>
      </c>
      <c r="K124" s="252"/>
      <c r="L124" s="341"/>
      <c r="M124" s="342"/>
      <c r="N124" s="252"/>
      <c r="O124" s="252"/>
      <c r="P124" s="252"/>
      <c r="Q124" s="252"/>
      <c r="R124" s="252"/>
      <c r="S124" s="252"/>
      <c r="T124" s="252"/>
      <c r="U124" s="252"/>
      <c r="V124" s="252"/>
      <c r="W124" s="252"/>
      <c r="X124" s="252"/>
      <c r="Y124" s="252"/>
      <c r="Z124" s="252"/>
      <c r="AA124" s="252"/>
      <c r="AB124" s="252"/>
      <c r="AC124" s="252"/>
      <c r="AD124" s="252"/>
      <c r="AE124" s="252"/>
      <c r="AF124" s="252"/>
      <c r="AG124" s="252"/>
      <c r="AH124" s="252"/>
      <c r="AI124" s="252"/>
      <c r="AJ124" s="252"/>
      <c r="AK124" s="252"/>
      <c r="AL124" s="252"/>
      <c r="AM124" s="252"/>
      <c r="AN124" s="252"/>
      <c r="AO124" s="252"/>
      <c r="AP124" s="252"/>
      <c r="AQ124" s="252"/>
      <c r="AR124" s="252"/>
      <c r="AS124" s="252"/>
      <c r="AT124" s="252"/>
      <c r="AU124" s="252"/>
      <c r="AV124" s="252"/>
      <c r="AW124" s="252"/>
      <c r="AX124" s="252"/>
      <c r="AY124" s="252"/>
      <c r="AZ124" s="252"/>
      <c r="BA124" s="252"/>
      <c r="BB124" s="252"/>
      <c r="BC124" s="252"/>
      <c r="BD124" s="252"/>
      <c r="BE124" s="252"/>
      <c r="BF124" s="252"/>
      <c r="BG124" s="252"/>
      <c r="BH124" s="252"/>
      <c r="BI124" s="252"/>
      <c r="BJ124" s="252"/>
      <c r="BK124" s="252"/>
    </row>
    <row r="125" spans="1:63" ht="37.5" customHeight="1">
      <c r="A125" s="310" t="s">
        <v>258</v>
      </c>
      <c r="B125" s="267">
        <v>94473</v>
      </c>
      <c r="C125" s="267" t="s">
        <v>21</v>
      </c>
      <c r="D125" s="268" t="s">
        <v>259</v>
      </c>
      <c r="E125" s="269" t="s">
        <v>17</v>
      </c>
      <c r="F125" s="270">
        <v>10</v>
      </c>
      <c r="G125" s="271">
        <v>122.66</v>
      </c>
      <c r="H125" s="271">
        <f t="shared" si="14"/>
        <v>157.78</v>
      </c>
      <c r="I125" s="272">
        <f t="shared" si="15"/>
        <v>1577.8</v>
      </c>
      <c r="J125" s="273">
        <f t="shared" si="13"/>
        <v>6.9999999999999999E-4</v>
      </c>
      <c r="K125" s="252"/>
      <c r="L125" s="341"/>
      <c r="M125" s="342"/>
      <c r="N125" s="252"/>
      <c r="O125" s="252"/>
      <c r="P125" s="252"/>
      <c r="Q125" s="252"/>
      <c r="R125" s="252"/>
      <c r="S125" s="252"/>
      <c r="T125" s="252"/>
      <c r="U125" s="252"/>
      <c r="V125" s="252"/>
      <c r="W125" s="252"/>
      <c r="X125" s="252"/>
      <c r="Y125" s="252"/>
      <c r="Z125" s="252"/>
      <c r="AA125" s="252"/>
      <c r="AB125" s="252"/>
      <c r="AC125" s="252"/>
      <c r="AD125" s="252"/>
      <c r="AE125" s="252"/>
      <c r="AF125" s="252"/>
      <c r="AG125" s="252"/>
      <c r="AH125" s="252"/>
      <c r="AI125" s="252"/>
      <c r="AJ125" s="252"/>
      <c r="AK125" s="252"/>
      <c r="AL125" s="252"/>
      <c r="AM125" s="252"/>
      <c r="AN125" s="252"/>
      <c r="AO125" s="252"/>
      <c r="AP125" s="252"/>
      <c r="AQ125" s="252"/>
      <c r="AR125" s="252"/>
      <c r="AS125" s="252"/>
      <c r="AT125" s="252"/>
      <c r="AU125" s="252"/>
      <c r="AV125" s="252"/>
      <c r="AW125" s="252"/>
      <c r="AX125" s="252"/>
      <c r="AY125" s="252"/>
      <c r="AZ125" s="252"/>
      <c r="BA125" s="252"/>
      <c r="BB125" s="252"/>
      <c r="BC125" s="252"/>
      <c r="BD125" s="252"/>
      <c r="BE125" s="252"/>
      <c r="BF125" s="252"/>
      <c r="BG125" s="252"/>
      <c r="BH125" s="252"/>
      <c r="BI125" s="252"/>
      <c r="BJ125" s="252"/>
      <c r="BK125" s="252"/>
    </row>
    <row r="126" spans="1:63" ht="40.5" customHeight="1">
      <c r="A126" s="310" t="s">
        <v>260</v>
      </c>
      <c r="B126" s="267">
        <v>92377</v>
      </c>
      <c r="C126" s="267" t="s">
        <v>21</v>
      </c>
      <c r="D126" s="268" t="s">
        <v>261</v>
      </c>
      <c r="E126" s="269" t="s">
        <v>17</v>
      </c>
      <c r="F126" s="270">
        <v>26</v>
      </c>
      <c r="G126" s="271">
        <v>95.13</v>
      </c>
      <c r="H126" s="271">
        <f t="shared" si="14"/>
        <v>122.37</v>
      </c>
      <c r="I126" s="272">
        <f t="shared" si="15"/>
        <v>3181.62</v>
      </c>
      <c r="J126" s="273">
        <f t="shared" si="13"/>
        <v>1.4E-3</v>
      </c>
      <c r="K126" s="252"/>
      <c r="L126" s="341"/>
      <c r="M126" s="342"/>
      <c r="N126" s="252"/>
      <c r="O126" s="252"/>
      <c r="P126" s="252"/>
      <c r="Q126" s="252"/>
      <c r="R126" s="252"/>
      <c r="S126" s="252"/>
      <c r="T126" s="252"/>
      <c r="U126" s="252"/>
      <c r="V126" s="252"/>
      <c r="W126" s="252"/>
      <c r="X126" s="252"/>
      <c r="Y126" s="252"/>
      <c r="Z126" s="252"/>
      <c r="AA126" s="252"/>
      <c r="AB126" s="252"/>
      <c r="AC126" s="252"/>
      <c r="AD126" s="252"/>
      <c r="AE126" s="252"/>
      <c r="AF126" s="252"/>
      <c r="AG126" s="252"/>
      <c r="AH126" s="252"/>
      <c r="AI126" s="252"/>
      <c r="AJ126" s="252"/>
      <c r="AK126" s="252"/>
      <c r="AL126" s="252"/>
      <c r="AM126" s="252"/>
      <c r="AN126" s="252"/>
      <c r="AO126" s="252"/>
      <c r="AP126" s="252"/>
      <c r="AQ126" s="252"/>
      <c r="AR126" s="252"/>
      <c r="AS126" s="252"/>
      <c r="AT126" s="252"/>
      <c r="AU126" s="252"/>
      <c r="AV126" s="252"/>
      <c r="AW126" s="252"/>
      <c r="AX126" s="252"/>
      <c r="AY126" s="252"/>
      <c r="AZ126" s="252"/>
      <c r="BA126" s="252"/>
      <c r="BB126" s="252"/>
      <c r="BC126" s="252"/>
      <c r="BD126" s="252"/>
      <c r="BE126" s="252"/>
      <c r="BF126" s="252"/>
      <c r="BG126" s="252"/>
      <c r="BH126" s="252"/>
      <c r="BI126" s="252"/>
      <c r="BJ126" s="252"/>
      <c r="BK126" s="252"/>
    </row>
    <row r="127" spans="1:63" ht="33.75" customHeight="1">
      <c r="A127" s="310" t="s">
        <v>262</v>
      </c>
      <c r="B127" s="267" t="s">
        <v>263</v>
      </c>
      <c r="C127" s="267" t="s">
        <v>65</v>
      </c>
      <c r="D127" s="268" t="s">
        <v>264</v>
      </c>
      <c r="E127" s="269" t="s">
        <v>17</v>
      </c>
      <c r="F127" s="270">
        <v>1</v>
      </c>
      <c r="G127" s="271">
        <v>934.53</v>
      </c>
      <c r="H127" s="271">
        <f t="shared" si="14"/>
        <v>1202.0899999999999</v>
      </c>
      <c r="I127" s="272">
        <f t="shared" si="15"/>
        <v>1202.0899999999999</v>
      </c>
      <c r="J127" s="273">
        <f t="shared" si="13"/>
        <v>5.0000000000000001E-4</v>
      </c>
      <c r="K127" s="252"/>
      <c r="L127" s="341"/>
      <c r="M127" s="342"/>
      <c r="N127" s="252"/>
      <c r="O127" s="252"/>
      <c r="P127" s="252"/>
      <c r="Q127" s="252"/>
      <c r="R127" s="252"/>
      <c r="S127" s="252"/>
      <c r="T127" s="252"/>
      <c r="U127" s="252"/>
      <c r="V127" s="252"/>
      <c r="W127" s="252"/>
      <c r="X127" s="252"/>
      <c r="Y127" s="252"/>
      <c r="Z127" s="252"/>
      <c r="AA127" s="252"/>
      <c r="AB127" s="252"/>
      <c r="AC127" s="252"/>
      <c r="AD127" s="252"/>
      <c r="AE127" s="252"/>
      <c r="AF127" s="252"/>
      <c r="AG127" s="252"/>
      <c r="AH127" s="252"/>
      <c r="AI127" s="252"/>
      <c r="AJ127" s="252"/>
      <c r="AK127" s="252"/>
      <c r="AL127" s="252"/>
      <c r="AM127" s="252"/>
      <c r="AN127" s="252"/>
      <c r="AO127" s="252"/>
      <c r="AP127" s="252"/>
      <c r="AQ127" s="252"/>
      <c r="AR127" s="252"/>
      <c r="AS127" s="252"/>
      <c r="AT127" s="252"/>
      <c r="AU127" s="252"/>
      <c r="AV127" s="252"/>
      <c r="AW127" s="252"/>
      <c r="AX127" s="252"/>
      <c r="AY127" s="252"/>
      <c r="AZ127" s="252"/>
      <c r="BA127" s="252"/>
      <c r="BB127" s="252"/>
      <c r="BC127" s="252"/>
      <c r="BD127" s="252"/>
      <c r="BE127" s="252"/>
      <c r="BF127" s="252"/>
      <c r="BG127" s="252"/>
      <c r="BH127" s="252"/>
      <c r="BI127" s="252"/>
      <c r="BJ127" s="252"/>
      <c r="BK127" s="252"/>
    </row>
    <row r="128" spans="1:63" ht="24.95" customHeight="1">
      <c r="A128" s="310" t="s">
        <v>265</v>
      </c>
      <c r="B128" s="267" t="s">
        <v>266</v>
      </c>
      <c r="C128" s="267" t="s">
        <v>65</v>
      </c>
      <c r="D128" s="268" t="s">
        <v>267</v>
      </c>
      <c r="E128" s="269" t="s">
        <v>17</v>
      </c>
      <c r="F128" s="270">
        <v>4</v>
      </c>
      <c r="G128" s="271">
        <v>471.2</v>
      </c>
      <c r="H128" s="271">
        <f t="shared" si="14"/>
        <v>606.1</v>
      </c>
      <c r="I128" s="272">
        <f t="shared" si="15"/>
        <v>2424.4</v>
      </c>
      <c r="J128" s="273">
        <f t="shared" si="13"/>
        <v>1E-3</v>
      </c>
      <c r="K128" s="252"/>
      <c r="L128" s="341"/>
      <c r="M128" s="342"/>
      <c r="N128" s="252"/>
      <c r="O128" s="252"/>
      <c r="P128" s="252"/>
      <c r="Q128" s="252"/>
      <c r="R128" s="252"/>
      <c r="S128" s="252"/>
      <c r="T128" s="252"/>
      <c r="U128" s="252"/>
      <c r="V128" s="252"/>
      <c r="W128" s="252"/>
      <c r="X128" s="252"/>
      <c r="Y128" s="252"/>
      <c r="Z128" s="252"/>
      <c r="AA128" s="252"/>
      <c r="AB128" s="252"/>
      <c r="AC128" s="252"/>
      <c r="AD128" s="252"/>
      <c r="AE128" s="252"/>
      <c r="AF128" s="252"/>
      <c r="AG128" s="252"/>
      <c r="AH128" s="252"/>
      <c r="AI128" s="252"/>
      <c r="AJ128" s="252"/>
      <c r="AK128" s="252"/>
      <c r="AL128" s="252"/>
      <c r="AM128" s="252"/>
      <c r="AN128" s="252"/>
      <c r="AO128" s="252"/>
      <c r="AP128" s="252"/>
      <c r="AQ128" s="252"/>
      <c r="AR128" s="252"/>
      <c r="AS128" s="252"/>
      <c r="AT128" s="252"/>
      <c r="AU128" s="252"/>
      <c r="AV128" s="252"/>
      <c r="AW128" s="252"/>
      <c r="AX128" s="252"/>
      <c r="AY128" s="252"/>
      <c r="AZ128" s="252"/>
      <c r="BA128" s="252"/>
      <c r="BB128" s="252"/>
      <c r="BC128" s="252"/>
      <c r="BD128" s="252"/>
      <c r="BE128" s="252"/>
      <c r="BF128" s="252"/>
      <c r="BG128" s="252"/>
      <c r="BH128" s="252"/>
      <c r="BI128" s="252"/>
      <c r="BJ128" s="252"/>
      <c r="BK128" s="252"/>
    </row>
    <row r="129" spans="1:63" ht="24.95" customHeight="1">
      <c r="A129" s="310" t="s">
        <v>268</v>
      </c>
      <c r="B129" s="267" t="s">
        <v>269</v>
      </c>
      <c r="C129" s="267" t="s">
        <v>65</v>
      </c>
      <c r="D129" s="268" t="s">
        <v>270</v>
      </c>
      <c r="E129" s="269" t="s">
        <v>17</v>
      </c>
      <c r="F129" s="270">
        <v>4</v>
      </c>
      <c r="G129" s="271">
        <v>67.81</v>
      </c>
      <c r="H129" s="271">
        <f t="shared" si="14"/>
        <v>87.22</v>
      </c>
      <c r="I129" s="272">
        <f t="shared" si="15"/>
        <v>348.88</v>
      </c>
      <c r="J129" s="273">
        <f t="shared" si="13"/>
        <v>1E-4</v>
      </c>
      <c r="K129" s="252"/>
      <c r="L129" s="341"/>
      <c r="M129" s="342"/>
      <c r="N129" s="252"/>
      <c r="O129" s="252"/>
      <c r="P129" s="252"/>
      <c r="Q129" s="252"/>
      <c r="R129" s="252"/>
      <c r="S129" s="252"/>
      <c r="T129" s="252"/>
      <c r="U129" s="252"/>
      <c r="V129" s="252"/>
      <c r="W129" s="252"/>
      <c r="X129" s="252"/>
      <c r="Y129" s="252"/>
      <c r="Z129" s="252"/>
      <c r="AA129" s="252"/>
      <c r="AB129" s="252"/>
      <c r="AC129" s="252"/>
      <c r="AD129" s="252"/>
      <c r="AE129" s="252"/>
      <c r="AF129" s="252"/>
      <c r="AG129" s="252"/>
      <c r="AH129" s="252"/>
      <c r="AI129" s="252"/>
      <c r="AJ129" s="252"/>
      <c r="AK129" s="252"/>
      <c r="AL129" s="252"/>
      <c r="AM129" s="252"/>
      <c r="AN129" s="252"/>
      <c r="AO129" s="252"/>
      <c r="AP129" s="252"/>
      <c r="AQ129" s="252"/>
      <c r="AR129" s="252"/>
      <c r="AS129" s="252"/>
      <c r="AT129" s="252"/>
      <c r="AU129" s="252"/>
      <c r="AV129" s="252"/>
      <c r="AW129" s="252"/>
      <c r="AX129" s="252"/>
      <c r="AY129" s="252"/>
      <c r="AZ129" s="252"/>
      <c r="BA129" s="252"/>
      <c r="BB129" s="252"/>
      <c r="BC129" s="252"/>
      <c r="BD129" s="252"/>
      <c r="BE129" s="252"/>
      <c r="BF129" s="252"/>
      <c r="BG129" s="252"/>
      <c r="BH129" s="252"/>
      <c r="BI129" s="252"/>
      <c r="BJ129" s="252"/>
      <c r="BK129" s="252"/>
    </row>
    <row r="130" spans="1:63" ht="24.95" customHeight="1">
      <c r="A130" s="310" t="s">
        <v>271</v>
      </c>
      <c r="B130" s="267" t="s">
        <v>272</v>
      </c>
      <c r="C130" s="267" t="s">
        <v>65</v>
      </c>
      <c r="D130" s="268" t="s">
        <v>273</v>
      </c>
      <c r="E130" s="269" t="s">
        <v>17</v>
      </c>
      <c r="F130" s="270">
        <v>7</v>
      </c>
      <c r="G130" s="271">
        <v>219.75</v>
      </c>
      <c r="H130" s="271">
        <f t="shared" si="14"/>
        <v>282.66000000000003</v>
      </c>
      <c r="I130" s="272">
        <f t="shared" si="15"/>
        <v>1978.62</v>
      </c>
      <c r="J130" s="273">
        <f t="shared" si="13"/>
        <v>8.0000000000000004E-4</v>
      </c>
      <c r="K130" s="252"/>
      <c r="L130" s="341"/>
      <c r="M130" s="342"/>
      <c r="N130" s="252"/>
      <c r="O130" s="252"/>
      <c r="P130" s="252"/>
      <c r="Q130" s="252"/>
      <c r="R130" s="252"/>
      <c r="S130" s="252"/>
      <c r="T130" s="252"/>
      <c r="U130" s="252"/>
      <c r="V130" s="252"/>
      <c r="W130" s="252"/>
      <c r="X130" s="252"/>
      <c r="Y130" s="252"/>
      <c r="Z130" s="252"/>
      <c r="AA130" s="252"/>
      <c r="AB130" s="252"/>
      <c r="AC130" s="252"/>
      <c r="AD130" s="252"/>
      <c r="AE130" s="252"/>
      <c r="AF130" s="252"/>
      <c r="AG130" s="252"/>
      <c r="AH130" s="252"/>
      <c r="AI130" s="252"/>
      <c r="AJ130" s="252"/>
      <c r="AK130" s="252"/>
      <c r="AL130" s="252"/>
      <c r="AM130" s="252"/>
      <c r="AN130" s="252"/>
      <c r="AO130" s="252"/>
      <c r="AP130" s="252"/>
      <c r="AQ130" s="252"/>
      <c r="AR130" s="252"/>
      <c r="AS130" s="252"/>
      <c r="AT130" s="252"/>
      <c r="AU130" s="252"/>
      <c r="AV130" s="252"/>
      <c r="AW130" s="252"/>
      <c r="AX130" s="252"/>
      <c r="AY130" s="252"/>
      <c r="AZ130" s="252"/>
      <c r="BA130" s="252"/>
      <c r="BB130" s="252"/>
      <c r="BC130" s="252"/>
      <c r="BD130" s="252"/>
      <c r="BE130" s="252"/>
      <c r="BF130" s="252"/>
      <c r="BG130" s="252"/>
      <c r="BH130" s="252"/>
      <c r="BI130" s="252"/>
      <c r="BJ130" s="252"/>
      <c r="BK130" s="252"/>
    </row>
    <row r="131" spans="1:63" ht="24.95" customHeight="1">
      <c r="A131" s="310" t="s">
        <v>274</v>
      </c>
      <c r="B131" s="267">
        <v>101909</v>
      </c>
      <c r="C131" s="267" t="s">
        <v>21</v>
      </c>
      <c r="D131" s="268" t="s">
        <v>275</v>
      </c>
      <c r="E131" s="269" t="s">
        <v>17</v>
      </c>
      <c r="F131" s="270">
        <v>2</v>
      </c>
      <c r="G131" s="271">
        <v>194.88</v>
      </c>
      <c r="H131" s="271">
        <f t="shared" si="14"/>
        <v>250.67</v>
      </c>
      <c r="I131" s="272">
        <f t="shared" si="15"/>
        <v>501.34</v>
      </c>
      <c r="J131" s="273">
        <f t="shared" si="13"/>
        <v>2.0000000000000001E-4</v>
      </c>
      <c r="K131" s="252"/>
      <c r="L131" s="341"/>
      <c r="M131" s="342"/>
      <c r="N131" s="252"/>
      <c r="O131" s="252"/>
      <c r="P131" s="252"/>
      <c r="Q131" s="252"/>
      <c r="R131" s="252"/>
      <c r="S131" s="252"/>
      <c r="T131" s="252"/>
      <c r="U131" s="252"/>
      <c r="V131" s="252"/>
      <c r="W131" s="252"/>
      <c r="X131" s="252"/>
      <c r="Y131" s="252"/>
      <c r="Z131" s="252"/>
      <c r="AA131" s="252"/>
      <c r="AB131" s="252"/>
      <c r="AC131" s="252"/>
      <c r="AD131" s="252"/>
      <c r="AE131" s="252"/>
      <c r="AF131" s="252"/>
      <c r="AG131" s="252"/>
      <c r="AH131" s="252"/>
      <c r="AI131" s="252"/>
      <c r="AJ131" s="252"/>
      <c r="AK131" s="252"/>
      <c r="AL131" s="252"/>
      <c r="AM131" s="252"/>
      <c r="AN131" s="252"/>
      <c r="AO131" s="252"/>
      <c r="AP131" s="252"/>
      <c r="AQ131" s="252"/>
      <c r="AR131" s="252"/>
      <c r="AS131" s="252"/>
      <c r="AT131" s="252"/>
      <c r="AU131" s="252"/>
      <c r="AV131" s="252"/>
      <c r="AW131" s="252"/>
      <c r="AX131" s="252"/>
      <c r="AY131" s="252"/>
      <c r="AZ131" s="252"/>
      <c r="BA131" s="252"/>
      <c r="BB131" s="252"/>
      <c r="BC131" s="252"/>
      <c r="BD131" s="252"/>
      <c r="BE131" s="252"/>
      <c r="BF131" s="252"/>
      <c r="BG131" s="252"/>
      <c r="BH131" s="252"/>
      <c r="BI131" s="252"/>
      <c r="BJ131" s="252"/>
      <c r="BK131" s="252"/>
    </row>
    <row r="132" spans="1:63" ht="24.95" customHeight="1">
      <c r="A132" s="310" t="s">
        <v>276</v>
      </c>
      <c r="B132" s="267">
        <v>97599</v>
      </c>
      <c r="C132" s="267" t="s">
        <v>21</v>
      </c>
      <c r="D132" s="268" t="s">
        <v>277</v>
      </c>
      <c r="E132" s="269" t="s">
        <v>17</v>
      </c>
      <c r="F132" s="270">
        <v>12</v>
      </c>
      <c r="G132" s="271">
        <v>19.559999999999999</v>
      </c>
      <c r="H132" s="271">
        <f t="shared" si="14"/>
        <v>25.16</v>
      </c>
      <c r="I132" s="272">
        <f t="shared" si="15"/>
        <v>301.92</v>
      </c>
      <c r="J132" s="273">
        <f t="shared" si="13"/>
        <v>1E-4</v>
      </c>
      <c r="K132" s="252"/>
      <c r="L132" s="341"/>
      <c r="M132" s="342"/>
      <c r="N132" s="252"/>
      <c r="O132" s="252"/>
      <c r="P132" s="252"/>
      <c r="Q132" s="252"/>
      <c r="R132" s="252"/>
      <c r="S132" s="252"/>
      <c r="T132" s="252"/>
      <c r="U132" s="252"/>
      <c r="V132" s="252"/>
      <c r="W132" s="252"/>
      <c r="X132" s="252"/>
      <c r="Y132" s="252"/>
      <c r="Z132" s="252"/>
      <c r="AA132" s="252"/>
      <c r="AB132" s="252"/>
      <c r="AC132" s="252"/>
      <c r="AD132" s="252"/>
      <c r="AE132" s="252"/>
      <c r="AF132" s="252"/>
      <c r="AG132" s="252"/>
      <c r="AH132" s="252"/>
      <c r="AI132" s="252"/>
      <c r="AJ132" s="252"/>
      <c r="AK132" s="252"/>
      <c r="AL132" s="252"/>
      <c r="AM132" s="252"/>
      <c r="AN132" s="252"/>
      <c r="AO132" s="252"/>
      <c r="AP132" s="252"/>
      <c r="AQ132" s="252"/>
      <c r="AR132" s="252"/>
      <c r="AS132" s="252"/>
      <c r="AT132" s="252"/>
      <c r="AU132" s="252"/>
      <c r="AV132" s="252"/>
      <c r="AW132" s="252"/>
      <c r="AX132" s="252"/>
      <c r="AY132" s="252"/>
      <c r="AZ132" s="252"/>
      <c r="BA132" s="252"/>
      <c r="BB132" s="252"/>
      <c r="BC132" s="252"/>
      <c r="BD132" s="252"/>
      <c r="BE132" s="252"/>
      <c r="BF132" s="252"/>
      <c r="BG132" s="252"/>
      <c r="BH132" s="252"/>
      <c r="BI132" s="252"/>
      <c r="BJ132" s="252"/>
      <c r="BK132" s="252"/>
    </row>
    <row r="133" spans="1:63" ht="24.95" customHeight="1">
      <c r="A133" s="310" t="s">
        <v>278</v>
      </c>
      <c r="B133" s="267" t="s">
        <v>279</v>
      </c>
      <c r="C133" s="267" t="s">
        <v>65</v>
      </c>
      <c r="D133" s="268" t="s">
        <v>280</v>
      </c>
      <c r="E133" s="269" t="s">
        <v>17</v>
      </c>
      <c r="F133" s="270">
        <v>34</v>
      </c>
      <c r="G133" s="271">
        <v>39.880000000000003</v>
      </c>
      <c r="H133" s="271">
        <f t="shared" si="14"/>
        <v>51.3</v>
      </c>
      <c r="I133" s="272">
        <f t="shared" si="15"/>
        <v>1744.2</v>
      </c>
      <c r="J133" s="273">
        <f t="shared" si="13"/>
        <v>6.9999999999999999E-4</v>
      </c>
      <c r="K133" s="252"/>
      <c r="L133" s="341"/>
      <c r="M133" s="342"/>
      <c r="N133" s="252"/>
      <c r="O133" s="252"/>
      <c r="P133" s="252"/>
      <c r="Q133" s="252"/>
      <c r="R133" s="252"/>
      <c r="S133" s="252"/>
      <c r="T133" s="252"/>
      <c r="U133" s="252"/>
      <c r="V133" s="252"/>
      <c r="W133" s="252"/>
      <c r="X133" s="252"/>
      <c r="Y133" s="252"/>
      <c r="Z133" s="252"/>
      <c r="AA133" s="252"/>
      <c r="AB133" s="252"/>
      <c r="AC133" s="252"/>
      <c r="AD133" s="252"/>
      <c r="AE133" s="252"/>
      <c r="AF133" s="252"/>
      <c r="AG133" s="252"/>
      <c r="AH133" s="252"/>
      <c r="AI133" s="252"/>
      <c r="AJ133" s="252"/>
      <c r="AK133" s="252"/>
      <c r="AL133" s="252"/>
      <c r="AM133" s="252"/>
      <c r="AN133" s="252"/>
      <c r="AO133" s="252"/>
      <c r="AP133" s="252"/>
      <c r="AQ133" s="252"/>
      <c r="AR133" s="252"/>
      <c r="AS133" s="252"/>
      <c r="AT133" s="252"/>
      <c r="AU133" s="252"/>
      <c r="AV133" s="252"/>
      <c r="AW133" s="252"/>
      <c r="AX133" s="252"/>
      <c r="AY133" s="252"/>
      <c r="AZ133" s="252"/>
      <c r="BA133" s="252"/>
      <c r="BB133" s="252"/>
      <c r="BC133" s="252"/>
      <c r="BD133" s="252"/>
      <c r="BE133" s="252"/>
      <c r="BF133" s="252"/>
      <c r="BG133" s="252"/>
      <c r="BH133" s="252"/>
      <c r="BI133" s="252"/>
      <c r="BJ133" s="252"/>
      <c r="BK133" s="252"/>
    </row>
    <row r="134" spans="1:63" ht="24.95" customHeight="1">
      <c r="A134" s="310" t="s">
        <v>281</v>
      </c>
      <c r="B134" s="267" t="s">
        <v>282</v>
      </c>
      <c r="C134" s="267" t="s">
        <v>65</v>
      </c>
      <c r="D134" s="268" t="s">
        <v>283</v>
      </c>
      <c r="E134" s="269" t="s">
        <v>17</v>
      </c>
      <c r="F134" s="270">
        <v>1</v>
      </c>
      <c r="G134" s="271">
        <v>1103.23</v>
      </c>
      <c r="H134" s="271">
        <f t="shared" si="14"/>
        <v>1419.08</v>
      </c>
      <c r="I134" s="272">
        <f t="shared" si="15"/>
        <v>1419.08</v>
      </c>
      <c r="J134" s="273">
        <f t="shared" si="13"/>
        <v>5.9999999999999995E-4</v>
      </c>
      <c r="K134" s="252"/>
      <c r="L134" s="341"/>
      <c r="M134" s="342"/>
      <c r="N134" s="252"/>
      <c r="O134" s="252"/>
      <c r="P134" s="252"/>
      <c r="Q134" s="252"/>
      <c r="R134" s="252"/>
      <c r="S134" s="252"/>
      <c r="T134" s="252"/>
      <c r="U134" s="252"/>
      <c r="V134" s="252"/>
      <c r="W134" s="252"/>
      <c r="X134" s="252"/>
      <c r="Y134" s="252"/>
      <c r="Z134" s="252"/>
      <c r="AA134" s="252"/>
      <c r="AB134" s="252"/>
      <c r="AC134" s="252"/>
      <c r="AD134" s="252"/>
      <c r="AE134" s="252"/>
      <c r="AF134" s="252"/>
      <c r="AG134" s="252"/>
      <c r="AH134" s="252"/>
      <c r="AI134" s="252"/>
      <c r="AJ134" s="252"/>
      <c r="AK134" s="252"/>
      <c r="AL134" s="252"/>
      <c r="AM134" s="252"/>
      <c r="AN134" s="252"/>
      <c r="AO134" s="252"/>
      <c r="AP134" s="252"/>
      <c r="AQ134" s="252"/>
      <c r="AR134" s="252"/>
      <c r="AS134" s="252"/>
      <c r="AT134" s="252"/>
      <c r="AU134" s="252"/>
      <c r="AV134" s="252"/>
      <c r="AW134" s="252"/>
      <c r="AX134" s="252"/>
      <c r="AY134" s="252"/>
      <c r="AZ134" s="252"/>
      <c r="BA134" s="252"/>
      <c r="BB134" s="252"/>
      <c r="BC134" s="252"/>
      <c r="BD134" s="252"/>
      <c r="BE134" s="252"/>
      <c r="BF134" s="252"/>
      <c r="BG134" s="252"/>
      <c r="BH134" s="252"/>
      <c r="BI134" s="252"/>
      <c r="BJ134" s="252"/>
      <c r="BK134" s="252"/>
    </row>
    <row r="135" spans="1:63" ht="78.75" customHeight="1">
      <c r="A135" s="310" t="s">
        <v>284</v>
      </c>
      <c r="B135" s="267" t="s">
        <v>285</v>
      </c>
      <c r="C135" s="267" t="s">
        <v>65</v>
      </c>
      <c r="D135" s="268" t="s">
        <v>286</v>
      </c>
      <c r="E135" s="269" t="s">
        <v>39</v>
      </c>
      <c r="F135" s="270">
        <v>2</v>
      </c>
      <c r="G135" s="271">
        <v>595.78</v>
      </c>
      <c r="H135" s="271">
        <f t="shared" si="14"/>
        <v>766.35</v>
      </c>
      <c r="I135" s="272">
        <f t="shared" si="15"/>
        <v>1532.7</v>
      </c>
      <c r="J135" s="273">
        <f t="shared" si="13"/>
        <v>6.9999999999999999E-4</v>
      </c>
      <c r="K135" s="252"/>
      <c r="L135" s="341"/>
      <c r="M135" s="342"/>
      <c r="N135" s="252"/>
      <c r="O135" s="252"/>
      <c r="P135" s="252"/>
      <c r="Q135" s="252"/>
      <c r="R135" s="252"/>
      <c r="S135" s="252"/>
      <c r="T135" s="252"/>
      <c r="U135" s="252"/>
      <c r="V135" s="252"/>
      <c r="W135" s="252"/>
      <c r="X135" s="252"/>
      <c r="Y135" s="252"/>
      <c r="Z135" s="252"/>
      <c r="AA135" s="252"/>
      <c r="AB135" s="252"/>
      <c r="AC135" s="252"/>
      <c r="AD135" s="252"/>
      <c r="AE135" s="252"/>
      <c r="AF135" s="252"/>
      <c r="AG135" s="252"/>
      <c r="AH135" s="252"/>
      <c r="AI135" s="252"/>
      <c r="AJ135" s="252"/>
      <c r="AK135" s="252"/>
      <c r="AL135" s="252"/>
      <c r="AM135" s="252"/>
      <c r="AN135" s="252"/>
      <c r="AO135" s="252"/>
      <c r="AP135" s="252"/>
      <c r="AQ135" s="252"/>
      <c r="AR135" s="252"/>
      <c r="AS135" s="252"/>
      <c r="AT135" s="252"/>
      <c r="AU135" s="252"/>
      <c r="AV135" s="252"/>
      <c r="AW135" s="252"/>
      <c r="AX135" s="252"/>
      <c r="AY135" s="252"/>
      <c r="AZ135" s="252"/>
      <c r="BA135" s="252"/>
      <c r="BB135" s="252"/>
      <c r="BC135" s="252"/>
      <c r="BD135" s="252"/>
      <c r="BE135" s="252"/>
      <c r="BF135" s="252"/>
      <c r="BG135" s="252"/>
      <c r="BH135" s="252"/>
      <c r="BI135" s="252"/>
      <c r="BJ135" s="252"/>
      <c r="BK135" s="252"/>
    </row>
    <row r="136" spans="1:63" ht="40.5" customHeight="1">
      <c r="A136" s="310" t="s">
        <v>287</v>
      </c>
      <c r="B136" s="267" t="s">
        <v>288</v>
      </c>
      <c r="C136" s="267" t="s">
        <v>65</v>
      </c>
      <c r="D136" s="268" t="s">
        <v>289</v>
      </c>
      <c r="E136" s="269" t="s">
        <v>17</v>
      </c>
      <c r="F136" s="270">
        <v>2</v>
      </c>
      <c r="G136" s="271">
        <v>521.53</v>
      </c>
      <c r="H136" s="271">
        <f t="shared" si="14"/>
        <v>670.84</v>
      </c>
      <c r="I136" s="272">
        <f t="shared" si="15"/>
        <v>1341.68</v>
      </c>
      <c r="J136" s="273">
        <f t="shared" si="13"/>
        <v>5.9999999999999995E-4</v>
      </c>
      <c r="K136" s="252"/>
      <c r="L136" s="341"/>
      <c r="M136" s="342"/>
      <c r="N136" s="252"/>
      <c r="O136" s="252"/>
      <c r="P136" s="252"/>
      <c r="Q136" s="252"/>
      <c r="R136" s="252"/>
      <c r="S136" s="252"/>
      <c r="T136" s="252"/>
      <c r="U136" s="252"/>
      <c r="V136" s="252"/>
      <c r="W136" s="252"/>
      <c r="X136" s="252"/>
      <c r="Y136" s="252"/>
      <c r="Z136" s="252"/>
      <c r="AA136" s="252"/>
      <c r="AB136" s="252"/>
      <c r="AC136" s="252"/>
      <c r="AD136" s="252"/>
      <c r="AE136" s="252"/>
      <c r="AF136" s="252"/>
      <c r="AG136" s="252"/>
      <c r="AH136" s="252"/>
      <c r="AI136" s="252"/>
      <c r="AJ136" s="252"/>
      <c r="AK136" s="252"/>
      <c r="AL136" s="252"/>
      <c r="AM136" s="252"/>
      <c r="AN136" s="252"/>
      <c r="AO136" s="252"/>
      <c r="AP136" s="252"/>
      <c r="AQ136" s="252"/>
      <c r="AR136" s="252"/>
      <c r="AS136" s="252"/>
      <c r="AT136" s="252"/>
      <c r="AU136" s="252"/>
      <c r="AV136" s="252"/>
      <c r="AW136" s="252"/>
      <c r="AX136" s="252"/>
      <c r="AY136" s="252"/>
      <c r="AZ136" s="252"/>
      <c r="BA136" s="252"/>
      <c r="BB136" s="252"/>
      <c r="BC136" s="252"/>
      <c r="BD136" s="252"/>
      <c r="BE136" s="252"/>
      <c r="BF136" s="252"/>
      <c r="BG136" s="252"/>
      <c r="BH136" s="252"/>
      <c r="BI136" s="252"/>
      <c r="BJ136" s="252"/>
      <c r="BK136" s="252"/>
    </row>
    <row r="137" spans="1:63" ht="39.75" customHeight="1">
      <c r="A137" s="310" t="s">
        <v>290</v>
      </c>
      <c r="B137" s="267">
        <v>102118</v>
      </c>
      <c r="C137" s="267" t="s">
        <v>21</v>
      </c>
      <c r="D137" s="268" t="s">
        <v>291</v>
      </c>
      <c r="E137" s="269" t="s">
        <v>17</v>
      </c>
      <c r="F137" s="270">
        <v>1</v>
      </c>
      <c r="G137" s="271">
        <v>3347.58</v>
      </c>
      <c r="H137" s="271">
        <f t="shared" si="14"/>
        <v>4305.99</v>
      </c>
      <c r="I137" s="272">
        <f t="shared" si="15"/>
        <v>4305.99</v>
      </c>
      <c r="J137" s="273">
        <f t="shared" si="13"/>
        <v>1.8E-3</v>
      </c>
      <c r="K137" s="252"/>
      <c r="L137" s="341"/>
      <c r="M137" s="342"/>
      <c r="N137" s="252"/>
      <c r="O137" s="252"/>
      <c r="P137" s="252"/>
      <c r="Q137" s="252"/>
      <c r="R137" s="252"/>
      <c r="S137" s="252"/>
      <c r="T137" s="252"/>
      <c r="U137" s="252"/>
      <c r="V137" s="252"/>
      <c r="W137" s="252"/>
      <c r="X137" s="252"/>
      <c r="Y137" s="252"/>
      <c r="Z137" s="252"/>
      <c r="AA137" s="252"/>
      <c r="AB137" s="252"/>
      <c r="AC137" s="252"/>
      <c r="AD137" s="252"/>
      <c r="AE137" s="252"/>
      <c r="AF137" s="252"/>
      <c r="AG137" s="252"/>
      <c r="AH137" s="252"/>
      <c r="AI137" s="252"/>
      <c r="AJ137" s="252"/>
      <c r="AK137" s="252"/>
      <c r="AL137" s="252"/>
      <c r="AM137" s="252"/>
      <c r="AN137" s="252"/>
      <c r="AO137" s="252"/>
      <c r="AP137" s="252"/>
      <c r="AQ137" s="252"/>
      <c r="AR137" s="252"/>
      <c r="AS137" s="252"/>
      <c r="AT137" s="252"/>
      <c r="AU137" s="252"/>
      <c r="AV137" s="252"/>
      <c r="AW137" s="252"/>
      <c r="AX137" s="252"/>
      <c r="AY137" s="252"/>
      <c r="AZ137" s="252"/>
      <c r="BA137" s="252"/>
      <c r="BB137" s="252"/>
      <c r="BC137" s="252"/>
      <c r="BD137" s="252"/>
      <c r="BE137" s="252"/>
      <c r="BF137" s="252"/>
      <c r="BG137" s="252"/>
      <c r="BH137" s="252"/>
      <c r="BI137" s="252"/>
      <c r="BJ137" s="252"/>
      <c r="BK137" s="252"/>
    </row>
    <row r="138" spans="1:63" ht="24.95" customHeight="1">
      <c r="A138" s="310" t="s">
        <v>292</v>
      </c>
      <c r="B138" s="267" t="s">
        <v>293</v>
      </c>
      <c r="C138" s="267" t="s">
        <v>294</v>
      </c>
      <c r="D138" s="268" t="s">
        <v>295</v>
      </c>
      <c r="E138" s="269" t="s">
        <v>17</v>
      </c>
      <c r="F138" s="270">
        <v>1</v>
      </c>
      <c r="G138" s="271">
        <v>1604</v>
      </c>
      <c r="H138" s="271">
        <f t="shared" si="14"/>
        <v>2063.23</v>
      </c>
      <c r="I138" s="272">
        <f t="shared" si="15"/>
        <v>2063.23</v>
      </c>
      <c r="J138" s="273">
        <f t="shared" si="13"/>
        <v>8.9999999999999998E-4</v>
      </c>
      <c r="K138" s="252"/>
      <c r="L138" s="341"/>
      <c r="M138" s="342"/>
      <c r="N138" s="252"/>
      <c r="O138" s="252"/>
      <c r="P138" s="252"/>
      <c r="Q138" s="252"/>
      <c r="R138" s="252"/>
      <c r="S138" s="252"/>
      <c r="T138" s="252"/>
      <c r="U138" s="252"/>
      <c r="V138" s="252"/>
      <c r="W138" s="252"/>
      <c r="X138" s="252"/>
      <c r="Y138" s="252"/>
      <c r="Z138" s="252"/>
      <c r="AA138" s="252"/>
      <c r="AB138" s="252"/>
      <c r="AC138" s="252"/>
      <c r="AD138" s="252"/>
      <c r="AE138" s="252"/>
      <c r="AF138" s="252"/>
      <c r="AG138" s="252"/>
      <c r="AH138" s="252"/>
      <c r="AI138" s="252"/>
      <c r="AJ138" s="252"/>
      <c r="AK138" s="252"/>
      <c r="AL138" s="252"/>
      <c r="AM138" s="252"/>
      <c r="AN138" s="252"/>
      <c r="AO138" s="252"/>
      <c r="AP138" s="252"/>
      <c r="AQ138" s="252"/>
      <c r="AR138" s="252"/>
      <c r="AS138" s="252"/>
      <c r="AT138" s="252"/>
      <c r="AU138" s="252"/>
      <c r="AV138" s="252"/>
      <c r="AW138" s="252"/>
      <c r="AX138" s="252"/>
      <c r="AY138" s="252"/>
      <c r="AZ138" s="252"/>
      <c r="BA138" s="252"/>
      <c r="BB138" s="252"/>
      <c r="BC138" s="252"/>
      <c r="BD138" s="252"/>
      <c r="BE138" s="252"/>
      <c r="BF138" s="252"/>
      <c r="BG138" s="252"/>
      <c r="BH138" s="252"/>
      <c r="BI138" s="252"/>
      <c r="BJ138" s="252"/>
      <c r="BK138" s="252"/>
    </row>
    <row r="139" spans="1:63" ht="24.95" customHeight="1">
      <c r="A139" s="453" t="s">
        <v>296</v>
      </c>
      <c r="B139" s="454"/>
      <c r="C139" s="454"/>
      <c r="D139" s="454"/>
      <c r="E139" s="454"/>
      <c r="F139" s="454"/>
      <c r="G139" s="454"/>
      <c r="H139" s="455"/>
      <c r="I139" s="286">
        <f>SUM(I120:I138)</f>
        <v>63486.27</v>
      </c>
      <c r="J139" s="275">
        <f t="shared" si="13"/>
        <v>2.7E-2</v>
      </c>
      <c r="K139" s="252"/>
      <c r="L139" s="340"/>
      <c r="M139" s="342"/>
      <c r="N139" s="252"/>
      <c r="O139" s="252"/>
      <c r="P139" s="252"/>
      <c r="Q139" s="252"/>
      <c r="R139" s="252"/>
      <c r="S139" s="252"/>
      <c r="T139" s="252"/>
      <c r="U139" s="252"/>
      <c r="V139" s="252"/>
      <c r="W139" s="252"/>
      <c r="X139" s="252"/>
      <c r="Y139" s="252"/>
      <c r="Z139" s="252"/>
      <c r="AA139" s="252"/>
      <c r="AB139" s="252"/>
      <c r="AC139" s="252"/>
      <c r="AD139" s="252"/>
      <c r="AE139" s="252"/>
      <c r="AF139" s="252"/>
      <c r="AG139" s="252"/>
      <c r="AH139" s="252"/>
      <c r="AI139" s="252"/>
      <c r="AJ139" s="252"/>
      <c r="AK139" s="252"/>
      <c r="AL139" s="252"/>
      <c r="AM139" s="252"/>
      <c r="AN139" s="252"/>
      <c r="AO139" s="252"/>
      <c r="AP139" s="252"/>
      <c r="AQ139" s="252"/>
      <c r="AR139" s="252"/>
      <c r="AS139" s="252"/>
      <c r="AT139" s="252"/>
      <c r="AU139" s="252"/>
      <c r="AV139" s="252"/>
      <c r="AW139" s="252"/>
      <c r="AX139" s="252"/>
      <c r="AY139" s="252"/>
      <c r="AZ139" s="252"/>
      <c r="BA139" s="252"/>
      <c r="BB139" s="252"/>
      <c r="BC139" s="252"/>
      <c r="BD139" s="252"/>
      <c r="BE139" s="252"/>
      <c r="BF139" s="252"/>
      <c r="BG139" s="252"/>
      <c r="BH139" s="252"/>
      <c r="BI139" s="252"/>
      <c r="BJ139" s="252"/>
      <c r="BK139" s="288"/>
    </row>
    <row r="140" spans="1:63" ht="24.95" customHeight="1">
      <c r="A140" s="447"/>
      <c r="B140" s="448"/>
      <c r="C140" s="448"/>
      <c r="D140" s="448"/>
      <c r="E140" s="448"/>
      <c r="F140" s="448"/>
      <c r="G140" s="448"/>
      <c r="H140" s="448"/>
      <c r="I140" s="448"/>
      <c r="J140" s="449"/>
      <c r="K140" s="252"/>
      <c r="L140" s="340"/>
      <c r="M140" s="342"/>
      <c r="N140" s="252"/>
      <c r="O140" s="252"/>
      <c r="P140" s="252"/>
      <c r="Q140" s="252"/>
      <c r="R140" s="252"/>
      <c r="S140" s="252"/>
      <c r="T140" s="252"/>
      <c r="U140" s="252"/>
      <c r="V140" s="252"/>
      <c r="W140" s="252"/>
      <c r="X140" s="252"/>
      <c r="Y140" s="252"/>
      <c r="Z140" s="252"/>
      <c r="AA140" s="252"/>
      <c r="AB140" s="252"/>
      <c r="AC140" s="252"/>
      <c r="AD140" s="252"/>
      <c r="AE140" s="252"/>
      <c r="AF140" s="252"/>
      <c r="AG140" s="252"/>
      <c r="AH140" s="252"/>
      <c r="AI140" s="252"/>
      <c r="AJ140" s="252"/>
      <c r="AK140" s="252"/>
      <c r="AL140" s="252"/>
      <c r="AM140" s="252"/>
      <c r="AN140" s="252"/>
      <c r="AO140" s="252"/>
      <c r="AP140" s="252"/>
      <c r="AQ140" s="252"/>
      <c r="AR140" s="252"/>
      <c r="AS140" s="252"/>
      <c r="AT140" s="252"/>
      <c r="AU140" s="252"/>
      <c r="AV140" s="252"/>
      <c r="AW140" s="252"/>
      <c r="AX140" s="252"/>
      <c r="AY140" s="252"/>
      <c r="AZ140" s="252"/>
      <c r="BA140" s="252"/>
      <c r="BB140" s="252"/>
      <c r="BC140" s="252"/>
      <c r="BD140" s="252"/>
      <c r="BE140" s="252"/>
      <c r="BF140" s="252"/>
      <c r="BG140" s="252"/>
      <c r="BH140" s="252"/>
      <c r="BI140" s="252"/>
      <c r="BJ140" s="252"/>
      <c r="BK140" s="288"/>
    </row>
    <row r="141" spans="1:63" ht="24.95" customHeight="1">
      <c r="A141" s="276">
        <v>10</v>
      </c>
      <c r="B141" s="458" t="s">
        <v>297</v>
      </c>
      <c r="C141" s="458"/>
      <c r="D141" s="459"/>
      <c r="E141" s="299"/>
      <c r="F141" s="300"/>
      <c r="G141" s="301"/>
      <c r="H141" s="112"/>
      <c r="I141" s="115"/>
      <c r="J141" s="281"/>
      <c r="K141" s="252"/>
      <c r="L141" s="340"/>
      <c r="M141" s="342"/>
      <c r="N141" s="252"/>
      <c r="O141" s="252"/>
      <c r="P141" s="252"/>
      <c r="Q141" s="252"/>
      <c r="R141" s="252"/>
      <c r="S141" s="252"/>
      <c r="T141" s="252"/>
      <c r="U141" s="252"/>
      <c r="V141" s="252"/>
      <c r="W141" s="252"/>
      <c r="X141" s="252"/>
      <c r="Y141" s="252"/>
      <c r="Z141" s="252"/>
      <c r="AA141" s="252"/>
      <c r="AB141" s="252"/>
      <c r="AC141" s="252"/>
      <c r="AD141" s="252"/>
      <c r="AE141" s="252"/>
      <c r="AF141" s="252"/>
      <c r="AG141" s="252"/>
      <c r="AH141" s="252"/>
      <c r="AI141" s="252"/>
      <c r="AJ141" s="252"/>
      <c r="AK141" s="252"/>
      <c r="AL141" s="252"/>
      <c r="AM141" s="252"/>
      <c r="AN141" s="252"/>
      <c r="AO141" s="252"/>
      <c r="AP141" s="252"/>
      <c r="AQ141" s="252"/>
      <c r="AR141" s="252"/>
      <c r="AS141" s="252"/>
      <c r="AT141" s="252"/>
      <c r="AU141" s="252"/>
      <c r="AV141" s="252"/>
      <c r="AW141" s="252"/>
      <c r="AX141" s="252"/>
      <c r="AY141" s="252"/>
      <c r="AZ141" s="252"/>
      <c r="BA141" s="252"/>
      <c r="BB141" s="252"/>
      <c r="BC141" s="252"/>
      <c r="BD141" s="252"/>
      <c r="BE141" s="252"/>
      <c r="BF141" s="252"/>
      <c r="BG141" s="252"/>
      <c r="BH141" s="252"/>
      <c r="BI141" s="252"/>
      <c r="BJ141" s="252"/>
      <c r="BK141" s="288"/>
    </row>
    <row r="142" spans="1:63" ht="24.95" customHeight="1">
      <c r="A142" s="276" t="s">
        <v>298</v>
      </c>
      <c r="B142" s="458" t="s">
        <v>683</v>
      </c>
      <c r="C142" s="458"/>
      <c r="D142" s="459"/>
      <c r="E142" s="299"/>
      <c r="F142" s="300"/>
      <c r="G142" s="301"/>
      <c r="H142" s="112"/>
      <c r="I142" s="115">
        <f>SUM(I143:I151)</f>
        <v>27373.97</v>
      </c>
      <c r="J142" s="307">
        <f t="shared" ref="J142:J170" si="16">ROUND(I142/$I$279,4)</f>
        <v>1.1599999999999999E-2</v>
      </c>
      <c r="K142" s="252"/>
      <c r="L142" s="340"/>
      <c r="M142" s="342"/>
      <c r="N142" s="252"/>
      <c r="O142" s="252"/>
      <c r="P142" s="252"/>
      <c r="Q142" s="252"/>
      <c r="R142" s="252"/>
      <c r="S142" s="252"/>
      <c r="T142" s="252"/>
      <c r="U142" s="252"/>
      <c r="V142" s="252"/>
      <c r="W142" s="252"/>
      <c r="X142" s="252"/>
      <c r="Y142" s="252"/>
      <c r="Z142" s="252"/>
      <c r="AA142" s="252"/>
      <c r="AB142" s="252"/>
      <c r="AC142" s="252"/>
      <c r="AD142" s="252"/>
      <c r="AE142" s="252"/>
      <c r="AF142" s="252"/>
      <c r="AG142" s="252"/>
      <c r="AH142" s="252"/>
      <c r="AI142" s="252"/>
      <c r="AJ142" s="252"/>
      <c r="AK142" s="252"/>
      <c r="AL142" s="252"/>
      <c r="AM142" s="252"/>
      <c r="AN142" s="252"/>
      <c r="AO142" s="252"/>
      <c r="AP142" s="252"/>
      <c r="AQ142" s="252"/>
      <c r="AR142" s="252"/>
      <c r="AS142" s="252"/>
      <c r="AT142" s="252"/>
      <c r="AU142" s="252"/>
      <c r="AV142" s="252"/>
      <c r="AW142" s="252"/>
      <c r="AX142" s="252"/>
      <c r="AY142" s="252"/>
      <c r="AZ142" s="252"/>
      <c r="BA142" s="252"/>
      <c r="BB142" s="252"/>
      <c r="BC142" s="252"/>
      <c r="BD142" s="252"/>
      <c r="BE142" s="252"/>
      <c r="BF142" s="252"/>
      <c r="BG142" s="252"/>
      <c r="BH142" s="252"/>
      <c r="BI142" s="252"/>
      <c r="BJ142" s="252"/>
      <c r="BK142" s="288"/>
    </row>
    <row r="143" spans="1:63" ht="29.25" customHeight="1">
      <c r="A143" s="310" t="s">
        <v>300</v>
      </c>
      <c r="B143" s="267" t="s">
        <v>301</v>
      </c>
      <c r="C143" s="267" t="s">
        <v>35</v>
      </c>
      <c r="D143" s="268" t="s">
        <v>302</v>
      </c>
      <c r="E143" s="269" t="s">
        <v>32</v>
      </c>
      <c r="F143" s="270">
        <v>1213.29</v>
      </c>
      <c r="G143" s="271">
        <v>5.14</v>
      </c>
      <c r="H143" s="271">
        <f>ROUND(G143*(1+$G$2),2)</f>
        <v>6.61</v>
      </c>
      <c r="I143" s="272">
        <f>ROUND(H143*F143,2)</f>
        <v>8019.85</v>
      </c>
      <c r="J143" s="273">
        <f t="shared" si="16"/>
        <v>3.3999999999999998E-3</v>
      </c>
      <c r="K143" s="252"/>
      <c r="L143" s="341"/>
      <c r="M143" s="342"/>
      <c r="N143" s="252"/>
      <c r="O143" s="252"/>
      <c r="P143" s="252"/>
      <c r="Q143" s="252"/>
      <c r="R143" s="252"/>
      <c r="S143" s="252"/>
      <c r="T143" s="252"/>
      <c r="U143" s="252"/>
      <c r="V143" s="252"/>
      <c r="W143" s="252"/>
      <c r="X143" s="252"/>
      <c r="Y143" s="252"/>
      <c r="Z143" s="252"/>
      <c r="AA143" s="252"/>
      <c r="AB143" s="252"/>
      <c r="AC143" s="252"/>
      <c r="AD143" s="252"/>
      <c r="AE143" s="252"/>
      <c r="AF143" s="252"/>
      <c r="AG143" s="252"/>
      <c r="AH143" s="252"/>
      <c r="AI143" s="252"/>
      <c r="AJ143" s="252"/>
      <c r="AK143" s="252"/>
      <c r="AL143" s="252"/>
      <c r="AM143" s="252"/>
      <c r="AN143" s="252"/>
      <c r="AO143" s="252"/>
      <c r="AP143" s="252"/>
      <c r="AQ143" s="252"/>
      <c r="AR143" s="252"/>
      <c r="AS143" s="252"/>
      <c r="AT143" s="252"/>
      <c r="AU143" s="252"/>
      <c r="AV143" s="252"/>
      <c r="AW143" s="252"/>
      <c r="AX143" s="252"/>
      <c r="AY143" s="252"/>
      <c r="AZ143" s="252"/>
      <c r="BA143" s="252"/>
      <c r="BB143" s="252"/>
      <c r="BC143" s="252"/>
      <c r="BD143" s="252"/>
      <c r="BE143" s="252"/>
      <c r="BF143" s="252"/>
      <c r="BG143" s="252"/>
      <c r="BH143" s="252"/>
      <c r="BI143" s="252"/>
      <c r="BJ143" s="252"/>
      <c r="BK143" s="252"/>
    </row>
    <row r="144" spans="1:63" ht="41.25" customHeight="1">
      <c r="A144" s="310" t="s">
        <v>303</v>
      </c>
      <c r="B144" s="267">
        <v>86935</v>
      </c>
      <c r="C144" s="267" t="s">
        <v>21</v>
      </c>
      <c r="D144" s="268" t="s">
        <v>304</v>
      </c>
      <c r="E144" s="269" t="s">
        <v>17</v>
      </c>
      <c r="F144" s="270">
        <v>20</v>
      </c>
      <c r="G144" s="271">
        <v>312.25</v>
      </c>
      <c r="H144" s="271">
        <f t="shared" ref="H144:H151" si="17">ROUND(G144*(1+$G$2),2)</f>
        <v>401.65</v>
      </c>
      <c r="I144" s="272">
        <f t="shared" ref="I144:I151" si="18">ROUND(H144*F144,2)</f>
        <v>8033</v>
      </c>
      <c r="J144" s="273">
        <f t="shared" si="16"/>
        <v>3.3999999999999998E-3</v>
      </c>
      <c r="K144" s="252"/>
      <c r="L144" s="341"/>
      <c r="M144" s="342"/>
      <c r="N144" s="252"/>
      <c r="O144" s="252"/>
      <c r="P144" s="252"/>
      <c r="Q144" s="252"/>
      <c r="R144" s="252"/>
      <c r="S144" s="252"/>
      <c r="T144" s="252"/>
      <c r="U144" s="252"/>
      <c r="V144" s="252"/>
      <c r="W144" s="252"/>
      <c r="X144" s="252"/>
      <c r="Y144" s="252"/>
      <c r="Z144" s="252"/>
      <c r="AA144" s="252"/>
      <c r="AB144" s="252"/>
      <c r="AC144" s="252"/>
      <c r="AD144" s="252"/>
      <c r="AE144" s="252"/>
      <c r="AF144" s="252"/>
      <c r="AG144" s="252"/>
      <c r="AH144" s="252"/>
      <c r="AI144" s="252"/>
      <c r="AJ144" s="252"/>
      <c r="AK144" s="252"/>
      <c r="AL144" s="252"/>
      <c r="AM144" s="252"/>
      <c r="AN144" s="252"/>
      <c r="AO144" s="252"/>
      <c r="AP144" s="252"/>
      <c r="AQ144" s="252"/>
      <c r="AR144" s="252"/>
      <c r="AS144" s="252"/>
      <c r="AT144" s="252"/>
      <c r="AU144" s="252"/>
      <c r="AV144" s="252"/>
      <c r="AW144" s="252"/>
      <c r="AX144" s="252"/>
      <c r="AY144" s="252"/>
      <c r="AZ144" s="252"/>
      <c r="BA144" s="252"/>
      <c r="BB144" s="252"/>
      <c r="BC144" s="252"/>
      <c r="BD144" s="252"/>
      <c r="BE144" s="252"/>
      <c r="BF144" s="252"/>
      <c r="BG144" s="252"/>
      <c r="BH144" s="252"/>
      <c r="BI144" s="252"/>
      <c r="BJ144" s="252"/>
      <c r="BK144" s="252"/>
    </row>
    <row r="145" spans="1:63" ht="38.25" customHeight="1">
      <c r="A145" s="310" t="s">
        <v>305</v>
      </c>
      <c r="B145" s="267">
        <v>86915</v>
      </c>
      <c r="C145" s="267" t="s">
        <v>21</v>
      </c>
      <c r="D145" s="268" t="s">
        <v>306</v>
      </c>
      <c r="E145" s="269" t="s">
        <v>17</v>
      </c>
      <c r="F145" s="270">
        <v>20</v>
      </c>
      <c r="G145" s="271">
        <v>145.4</v>
      </c>
      <c r="H145" s="271">
        <f t="shared" si="17"/>
        <v>187.03</v>
      </c>
      <c r="I145" s="272">
        <f t="shared" si="18"/>
        <v>3740.6</v>
      </c>
      <c r="J145" s="273">
        <f t="shared" si="16"/>
        <v>1.6000000000000001E-3</v>
      </c>
      <c r="K145" s="252"/>
      <c r="L145" s="341"/>
      <c r="M145" s="342"/>
      <c r="N145" s="252"/>
      <c r="O145" s="252"/>
      <c r="P145" s="252"/>
      <c r="Q145" s="252"/>
      <c r="R145" s="252"/>
      <c r="S145" s="252"/>
      <c r="T145" s="252"/>
      <c r="U145" s="252"/>
      <c r="V145" s="252"/>
      <c r="W145" s="252"/>
      <c r="X145" s="252"/>
      <c r="Y145" s="252"/>
      <c r="Z145" s="252"/>
      <c r="AA145" s="252"/>
      <c r="AB145" s="252"/>
      <c r="AC145" s="252"/>
      <c r="AD145" s="252"/>
      <c r="AE145" s="252"/>
      <c r="AF145" s="252"/>
      <c r="AG145" s="252"/>
      <c r="AH145" s="252"/>
      <c r="AI145" s="252"/>
      <c r="AJ145" s="252"/>
      <c r="AK145" s="252"/>
      <c r="AL145" s="252"/>
      <c r="AM145" s="252"/>
      <c r="AN145" s="252"/>
      <c r="AO145" s="252"/>
      <c r="AP145" s="252"/>
      <c r="AQ145" s="252"/>
      <c r="AR145" s="252"/>
      <c r="AS145" s="252"/>
      <c r="AT145" s="252"/>
      <c r="AU145" s="252"/>
      <c r="AV145" s="252"/>
      <c r="AW145" s="252"/>
      <c r="AX145" s="252"/>
      <c r="AY145" s="252"/>
      <c r="AZ145" s="252"/>
      <c r="BA145" s="252"/>
      <c r="BB145" s="252"/>
      <c r="BC145" s="252"/>
      <c r="BD145" s="252"/>
      <c r="BE145" s="252"/>
      <c r="BF145" s="252"/>
      <c r="BG145" s="252"/>
      <c r="BH145" s="252"/>
      <c r="BI145" s="252"/>
      <c r="BJ145" s="252"/>
      <c r="BK145" s="252"/>
    </row>
    <row r="146" spans="1:63" s="106" customFormat="1" ht="51" customHeight="1">
      <c r="A146" s="312" t="s">
        <v>307</v>
      </c>
      <c r="B146" s="313">
        <v>10041</v>
      </c>
      <c r="C146" s="314" t="s">
        <v>163</v>
      </c>
      <c r="D146" s="315" t="s">
        <v>308</v>
      </c>
      <c r="E146" s="316" t="s">
        <v>17</v>
      </c>
      <c r="F146" s="317">
        <v>1</v>
      </c>
      <c r="G146" s="271">
        <v>2027.01</v>
      </c>
      <c r="H146" s="318">
        <f t="shared" si="17"/>
        <v>2607.34</v>
      </c>
      <c r="I146" s="319">
        <f t="shared" si="18"/>
        <v>2607.34</v>
      </c>
      <c r="J146" s="320">
        <f t="shared" si="16"/>
        <v>1.1000000000000001E-3</v>
      </c>
      <c r="K146" s="114"/>
      <c r="L146" s="341"/>
      <c r="M146" s="342"/>
      <c r="N146" s="114"/>
      <c r="O146" s="114"/>
      <c r="P146" s="114"/>
      <c r="Q146" s="114"/>
      <c r="R146" s="114"/>
      <c r="S146" s="114"/>
      <c r="T146" s="114"/>
      <c r="U146" s="114"/>
      <c r="V146" s="114"/>
      <c r="W146" s="114"/>
      <c r="X146" s="114"/>
      <c r="Y146" s="114"/>
      <c r="Z146" s="114"/>
      <c r="AA146" s="114"/>
      <c r="AB146" s="114"/>
      <c r="AC146" s="114"/>
      <c r="AD146" s="114"/>
      <c r="AE146" s="114"/>
      <c r="AF146" s="114"/>
      <c r="AG146" s="114"/>
      <c r="AH146" s="114"/>
      <c r="AI146" s="114"/>
      <c r="AJ146" s="114"/>
      <c r="AK146" s="114"/>
      <c r="AL146" s="114"/>
      <c r="AM146" s="114"/>
      <c r="AN146" s="114"/>
      <c r="AO146" s="114"/>
      <c r="AP146" s="114"/>
      <c r="AQ146" s="114"/>
      <c r="AR146" s="114"/>
      <c r="AS146" s="114"/>
      <c r="AT146" s="114"/>
      <c r="AU146" s="114"/>
      <c r="AV146" s="114"/>
      <c r="AW146" s="114"/>
      <c r="AX146" s="114"/>
      <c r="AY146" s="114"/>
      <c r="AZ146" s="114"/>
      <c r="BA146" s="114"/>
      <c r="BB146" s="114"/>
      <c r="BC146" s="114"/>
      <c r="BD146" s="114"/>
      <c r="BE146" s="114"/>
      <c r="BF146" s="114"/>
      <c r="BG146" s="114"/>
      <c r="BH146" s="114"/>
      <c r="BI146" s="114"/>
      <c r="BJ146" s="114"/>
    </row>
    <row r="147" spans="1:63" ht="36.75" customHeight="1">
      <c r="A147" s="310" t="s">
        <v>309</v>
      </c>
      <c r="B147" s="267">
        <v>11731</v>
      </c>
      <c r="C147" s="267" t="s">
        <v>310</v>
      </c>
      <c r="D147" s="268" t="s">
        <v>311</v>
      </c>
      <c r="E147" s="269" t="s">
        <v>17</v>
      </c>
      <c r="F147" s="270">
        <v>25</v>
      </c>
      <c r="G147" s="271">
        <v>36.96</v>
      </c>
      <c r="H147" s="271">
        <f t="shared" si="17"/>
        <v>47.54</v>
      </c>
      <c r="I147" s="272">
        <f t="shared" si="18"/>
        <v>1188.5</v>
      </c>
      <c r="J147" s="273">
        <f t="shared" si="16"/>
        <v>5.0000000000000001E-4</v>
      </c>
      <c r="K147" s="252"/>
      <c r="L147" s="341"/>
      <c r="M147" s="342"/>
      <c r="N147" s="252"/>
      <c r="O147" s="252"/>
      <c r="P147" s="252"/>
      <c r="Q147" s="252"/>
      <c r="R147" s="252"/>
      <c r="S147" s="252"/>
      <c r="T147" s="252"/>
      <c r="U147" s="252"/>
      <c r="V147" s="252"/>
      <c r="W147" s="252"/>
      <c r="X147" s="252"/>
      <c r="Y147" s="252"/>
      <c r="Z147" s="252"/>
      <c r="AA147" s="252"/>
      <c r="AB147" s="252"/>
      <c r="AC147" s="252"/>
      <c r="AD147" s="252"/>
      <c r="AE147" s="252"/>
      <c r="AF147" s="252"/>
      <c r="AG147" s="252"/>
      <c r="AH147" s="252"/>
      <c r="AI147" s="252"/>
      <c r="AJ147" s="252"/>
      <c r="AK147" s="252"/>
      <c r="AL147" s="252"/>
      <c r="AM147" s="252"/>
      <c r="AN147" s="252"/>
      <c r="AO147" s="252"/>
      <c r="AP147" s="252"/>
      <c r="AQ147" s="252"/>
      <c r="AR147" s="252"/>
      <c r="AS147" s="252"/>
      <c r="AT147" s="252"/>
      <c r="AU147" s="252"/>
      <c r="AV147" s="252"/>
      <c r="AW147" s="252"/>
      <c r="AX147" s="252"/>
      <c r="AY147" s="252"/>
      <c r="AZ147" s="252"/>
      <c r="BA147" s="252"/>
      <c r="BB147" s="252"/>
      <c r="BC147" s="252"/>
      <c r="BD147" s="252"/>
      <c r="BE147" s="252"/>
      <c r="BF147" s="252"/>
      <c r="BG147" s="252"/>
      <c r="BH147" s="252"/>
      <c r="BI147" s="252"/>
      <c r="BJ147" s="252"/>
      <c r="BK147" s="252"/>
    </row>
    <row r="148" spans="1:63" ht="39" customHeight="1">
      <c r="A148" s="310" t="s">
        <v>312</v>
      </c>
      <c r="B148" s="267">
        <v>103001</v>
      </c>
      <c r="C148" s="267" t="s">
        <v>21</v>
      </c>
      <c r="D148" s="268" t="s">
        <v>313</v>
      </c>
      <c r="E148" s="269" t="s">
        <v>17</v>
      </c>
      <c r="F148" s="270">
        <v>10</v>
      </c>
      <c r="G148" s="271">
        <v>172.01</v>
      </c>
      <c r="H148" s="271">
        <f t="shared" si="17"/>
        <v>221.26</v>
      </c>
      <c r="I148" s="272">
        <f t="shared" si="18"/>
        <v>2212.6</v>
      </c>
      <c r="J148" s="273">
        <f t="shared" si="16"/>
        <v>8.9999999999999998E-4</v>
      </c>
      <c r="K148" s="252"/>
      <c r="L148" s="341"/>
      <c r="M148" s="342"/>
      <c r="N148" s="252"/>
      <c r="O148" s="252"/>
      <c r="P148" s="252"/>
      <c r="Q148" s="252"/>
      <c r="R148" s="252"/>
      <c r="S148" s="252"/>
      <c r="T148" s="252"/>
      <c r="U148" s="252"/>
      <c r="V148" s="252"/>
      <c r="W148" s="252"/>
      <c r="X148" s="252"/>
      <c r="Y148" s="252"/>
      <c r="Z148" s="252"/>
      <c r="AA148" s="252"/>
      <c r="AB148" s="252"/>
      <c r="AC148" s="252"/>
      <c r="AD148" s="252"/>
      <c r="AE148" s="252"/>
      <c r="AF148" s="252"/>
      <c r="AG148" s="252"/>
      <c r="AH148" s="252"/>
      <c r="AI148" s="252"/>
      <c r="AJ148" s="252"/>
      <c r="AK148" s="252"/>
      <c r="AL148" s="252"/>
      <c r="AM148" s="252"/>
      <c r="AN148" s="252"/>
      <c r="AO148" s="252"/>
      <c r="AP148" s="252"/>
      <c r="AQ148" s="252"/>
      <c r="AR148" s="252"/>
      <c r="AS148" s="252"/>
      <c r="AT148" s="252"/>
      <c r="AU148" s="252"/>
      <c r="AV148" s="252"/>
      <c r="AW148" s="252"/>
      <c r="AX148" s="252"/>
      <c r="AY148" s="252"/>
      <c r="AZ148" s="252"/>
      <c r="BA148" s="252"/>
      <c r="BB148" s="252"/>
      <c r="BC148" s="252"/>
      <c r="BD148" s="252"/>
      <c r="BE148" s="252"/>
      <c r="BF148" s="252"/>
      <c r="BG148" s="252"/>
      <c r="BH148" s="252"/>
      <c r="BI148" s="252"/>
      <c r="BJ148" s="252"/>
      <c r="BK148" s="252"/>
    </row>
    <row r="149" spans="1:63" ht="53.25" customHeight="1">
      <c r="A149" s="310" t="s">
        <v>314</v>
      </c>
      <c r="B149" s="267">
        <v>101817</v>
      </c>
      <c r="C149" s="267" t="s">
        <v>21</v>
      </c>
      <c r="D149" s="268" t="s">
        <v>315</v>
      </c>
      <c r="E149" s="269" t="s">
        <v>32</v>
      </c>
      <c r="F149" s="270">
        <v>15.45</v>
      </c>
      <c r="G149" s="271">
        <v>62.7</v>
      </c>
      <c r="H149" s="271">
        <f t="shared" si="17"/>
        <v>80.650000000000006</v>
      </c>
      <c r="I149" s="272">
        <f t="shared" si="18"/>
        <v>1246.04</v>
      </c>
      <c r="J149" s="273">
        <f t="shared" si="16"/>
        <v>5.0000000000000001E-4</v>
      </c>
      <c r="K149" s="252"/>
      <c r="L149" s="341"/>
      <c r="M149" s="342"/>
      <c r="N149" s="252"/>
      <c r="O149" s="252"/>
      <c r="P149" s="252"/>
      <c r="Q149" s="252"/>
      <c r="R149" s="252"/>
      <c r="S149" s="252"/>
      <c r="T149" s="252"/>
      <c r="U149" s="252"/>
      <c r="V149" s="252"/>
      <c r="W149" s="252"/>
      <c r="X149" s="252"/>
      <c r="Y149" s="252"/>
      <c r="Z149" s="252"/>
      <c r="AA149" s="252"/>
      <c r="AB149" s="252"/>
      <c r="AC149" s="252"/>
      <c r="AD149" s="252"/>
      <c r="AE149" s="252"/>
      <c r="AF149" s="252"/>
      <c r="AG149" s="252"/>
      <c r="AH149" s="252"/>
      <c r="AI149" s="252"/>
      <c r="AJ149" s="252"/>
      <c r="AK149" s="252"/>
      <c r="AL149" s="252"/>
      <c r="AM149" s="252"/>
      <c r="AN149" s="252"/>
      <c r="AO149" s="252"/>
      <c r="AP149" s="252"/>
      <c r="AQ149" s="252"/>
      <c r="AR149" s="252"/>
      <c r="AS149" s="252"/>
      <c r="AT149" s="252"/>
      <c r="AU149" s="252"/>
      <c r="AV149" s="252"/>
      <c r="AW149" s="252"/>
      <c r="AX149" s="252"/>
      <c r="AY149" s="252"/>
      <c r="AZ149" s="252"/>
      <c r="BA149" s="252"/>
      <c r="BB149" s="252"/>
      <c r="BC149" s="252"/>
      <c r="BD149" s="252"/>
      <c r="BE149" s="252"/>
      <c r="BF149" s="252"/>
      <c r="BG149" s="252"/>
      <c r="BH149" s="252"/>
      <c r="BI149" s="252"/>
      <c r="BJ149" s="252"/>
      <c r="BK149" s="252"/>
    </row>
    <row r="150" spans="1:63" ht="24.95" customHeight="1">
      <c r="A150" s="310" t="s">
        <v>316</v>
      </c>
      <c r="B150" s="267">
        <v>86916</v>
      </c>
      <c r="C150" s="267" t="s">
        <v>21</v>
      </c>
      <c r="D150" s="268" t="s">
        <v>317</v>
      </c>
      <c r="E150" s="269" t="s">
        <v>17</v>
      </c>
      <c r="F150" s="270">
        <v>3</v>
      </c>
      <c r="G150" s="271">
        <v>27.66</v>
      </c>
      <c r="H150" s="271">
        <f t="shared" si="17"/>
        <v>35.58</v>
      </c>
      <c r="I150" s="272">
        <f t="shared" si="18"/>
        <v>106.74</v>
      </c>
      <c r="J150" s="273">
        <f t="shared" si="16"/>
        <v>0</v>
      </c>
      <c r="K150" s="252"/>
      <c r="L150" s="341"/>
      <c r="M150" s="342"/>
      <c r="N150" s="252"/>
      <c r="O150" s="252"/>
      <c r="P150" s="252"/>
      <c r="Q150" s="252"/>
      <c r="R150" s="252"/>
      <c r="S150" s="252"/>
      <c r="T150" s="252"/>
      <c r="U150" s="252"/>
      <c r="V150" s="252"/>
      <c r="W150" s="252"/>
      <c r="X150" s="252"/>
      <c r="Y150" s="252"/>
      <c r="Z150" s="252"/>
      <c r="AA150" s="252"/>
      <c r="AB150" s="252"/>
      <c r="AC150" s="252"/>
      <c r="AD150" s="252"/>
      <c r="AE150" s="252"/>
      <c r="AF150" s="252"/>
      <c r="AG150" s="252"/>
      <c r="AH150" s="252"/>
      <c r="AI150" s="252"/>
      <c r="AJ150" s="252"/>
      <c r="AK150" s="252"/>
      <c r="AL150" s="252"/>
      <c r="AM150" s="252"/>
      <c r="AN150" s="252"/>
      <c r="AO150" s="252"/>
      <c r="AP150" s="252"/>
      <c r="AQ150" s="252"/>
      <c r="AR150" s="252"/>
      <c r="AS150" s="252"/>
      <c r="AT150" s="252"/>
      <c r="AU150" s="252"/>
      <c r="AV150" s="252"/>
      <c r="AW150" s="252"/>
      <c r="AX150" s="252"/>
      <c r="AY150" s="252"/>
      <c r="AZ150" s="252"/>
      <c r="BA150" s="252"/>
      <c r="BB150" s="252"/>
      <c r="BC150" s="252"/>
      <c r="BD150" s="252"/>
      <c r="BE150" s="252"/>
      <c r="BF150" s="252"/>
      <c r="BG150" s="252"/>
      <c r="BH150" s="252"/>
      <c r="BI150" s="252"/>
      <c r="BJ150" s="252"/>
      <c r="BK150" s="252"/>
    </row>
    <row r="151" spans="1:63" ht="38.25" customHeight="1">
      <c r="A151" s="310" t="s">
        <v>318</v>
      </c>
      <c r="B151" s="267">
        <v>11731</v>
      </c>
      <c r="C151" s="267" t="s">
        <v>319</v>
      </c>
      <c r="D151" s="268" t="s">
        <v>320</v>
      </c>
      <c r="E151" s="269" t="s">
        <v>17</v>
      </c>
      <c r="F151" s="270">
        <v>10</v>
      </c>
      <c r="G151" s="271">
        <v>17.05</v>
      </c>
      <c r="H151" s="271">
        <f t="shared" si="17"/>
        <v>21.93</v>
      </c>
      <c r="I151" s="272">
        <f t="shared" si="18"/>
        <v>219.3</v>
      </c>
      <c r="J151" s="273">
        <f t="shared" si="16"/>
        <v>1E-4</v>
      </c>
      <c r="K151" s="252"/>
      <c r="L151" s="341"/>
      <c r="M151" s="342"/>
      <c r="N151" s="252"/>
      <c r="O151" s="252"/>
      <c r="P151" s="252"/>
      <c r="Q151" s="252"/>
      <c r="R151" s="252"/>
      <c r="S151" s="252"/>
      <c r="T151" s="252"/>
      <c r="U151" s="252"/>
      <c r="V151" s="252"/>
      <c r="W151" s="252"/>
      <c r="X151" s="252"/>
      <c r="Y151" s="252"/>
      <c r="Z151" s="252"/>
      <c r="AA151" s="252"/>
      <c r="AB151" s="252"/>
      <c r="AC151" s="252"/>
      <c r="AD151" s="252"/>
      <c r="AE151" s="252"/>
      <c r="AF151" s="252"/>
      <c r="AG151" s="252"/>
      <c r="AH151" s="252"/>
      <c r="AI151" s="252"/>
      <c r="AJ151" s="252"/>
      <c r="AK151" s="252"/>
      <c r="AL151" s="252"/>
      <c r="AM151" s="252"/>
      <c r="AN151" s="252"/>
      <c r="AO151" s="252"/>
      <c r="AP151" s="252"/>
      <c r="AQ151" s="252"/>
      <c r="AR151" s="252"/>
      <c r="AS151" s="252"/>
      <c r="AT151" s="252"/>
      <c r="AU151" s="252"/>
      <c r="AV151" s="252"/>
      <c r="AW151" s="252"/>
      <c r="AX151" s="252"/>
      <c r="AY151" s="252"/>
      <c r="AZ151" s="252"/>
      <c r="BA151" s="252"/>
      <c r="BB151" s="252"/>
      <c r="BC151" s="252"/>
      <c r="BD151" s="252"/>
      <c r="BE151" s="252"/>
      <c r="BF151" s="252"/>
      <c r="BG151" s="252"/>
      <c r="BH151" s="252"/>
      <c r="BI151" s="252"/>
      <c r="BJ151" s="252"/>
      <c r="BK151" s="252"/>
    </row>
    <row r="152" spans="1:63" ht="24.95" customHeight="1">
      <c r="A152" s="276" t="s">
        <v>321</v>
      </c>
      <c r="B152" s="450" t="s">
        <v>322</v>
      </c>
      <c r="C152" s="451"/>
      <c r="D152" s="452"/>
      <c r="E152" s="299"/>
      <c r="F152" s="300"/>
      <c r="G152" s="301"/>
      <c r="H152" s="112"/>
      <c r="I152" s="115">
        <f>SUM(I153:I169)</f>
        <v>29740.030000000006</v>
      </c>
      <c r="J152" s="307">
        <f t="shared" si="16"/>
        <v>1.26E-2</v>
      </c>
      <c r="K152" s="252"/>
      <c r="L152" s="340"/>
      <c r="M152" s="342"/>
      <c r="N152" s="252"/>
      <c r="O152" s="252"/>
      <c r="P152" s="252"/>
      <c r="Q152" s="252"/>
      <c r="R152" s="252"/>
      <c r="S152" s="252"/>
      <c r="T152" s="252"/>
      <c r="U152" s="252"/>
      <c r="V152" s="252"/>
      <c r="W152" s="252"/>
      <c r="X152" s="252"/>
      <c r="Y152" s="252"/>
      <c r="Z152" s="252"/>
      <c r="AA152" s="252"/>
      <c r="AB152" s="252"/>
      <c r="AC152" s="252"/>
      <c r="AD152" s="252"/>
      <c r="AE152" s="252"/>
      <c r="AF152" s="252"/>
      <c r="AG152" s="252"/>
      <c r="AH152" s="252"/>
      <c r="AI152" s="252"/>
      <c r="AJ152" s="252"/>
      <c r="AK152" s="252"/>
      <c r="AL152" s="252"/>
      <c r="AM152" s="252"/>
      <c r="AN152" s="252"/>
      <c r="AO152" s="252"/>
      <c r="AP152" s="252"/>
      <c r="AQ152" s="252"/>
      <c r="AR152" s="252"/>
      <c r="AS152" s="252"/>
      <c r="AT152" s="252"/>
      <c r="AU152" s="252"/>
      <c r="AV152" s="252"/>
      <c r="AW152" s="252"/>
      <c r="AX152" s="252"/>
      <c r="AY152" s="252"/>
      <c r="AZ152" s="252"/>
      <c r="BA152" s="252"/>
      <c r="BB152" s="252"/>
      <c r="BC152" s="252"/>
      <c r="BD152" s="252"/>
      <c r="BE152" s="252"/>
      <c r="BF152" s="252"/>
      <c r="BG152" s="252"/>
      <c r="BH152" s="252"/>
      <c r="BI152" s="252"/>
      <c r="BJ152" s="252"/>
      <c r="BK152" s="288"/>
    </row>
    <row r="153" spans="1:63" ht="39" customHeight="1">
      <c r="A153" s="310" t="s">
        <v>323</v>
      </c>
      <c r="B153" s="267">
        <v>95470</v>
      </c>
      <c r="C153" s="267" t="s">
        <v>21</v>
      </c>
      <c r="D153" s="268" t="s">
        <v>324</v>
      </c>
      <c r="E153" s="269" t="s">
        <v>17</v>
      </c>
      <c r="F153" s="270">
        <v>6</v>
      </c>
      <c r="G153" s="271">
        <v>361.55</v>
      </c>
      <c r="H153" s="271">
        <f>ROUND(G153*(1+$G$2),2)</f>
        <v>465.06</v>
      </c>
      <c r="I153" s="272">
        <f>ROUND(H153*F153,2)</f>
        <v>2790.36</v>
      </c>
      <c r="J153" s="273">
        <f t="shared" si="16"/>
        <v>1.1999999999999999E-3</v>
      </c>
      <c r="K153" s="252"/>
      <c r="L153" s="341"/>
      <c r="M153" s="342"/>
      <c r="N153" s="252"/>
      <c r="O153" s="252"/>
      <c r="P153" s="252"/>
      <c r="Q153" s="252"/>
      <c r="R153" s="252"/>
      <c r="S153" s="252"/>
      <c r="T153" s="252"/>
      <c r="U153" s="252"/>
      <c r="V153" s="252"/>
      <c r="W153" s="252"/>
      <c r="X153" s="252"/>
      <c r="Y153" s="252"/>
      <c r="Z153" s="252"/>
      <c r="AA153" s="252"/>
      <c r="AB153" s="252"/>
      <c r="AC153" s="252"/>
      <c r="AD153" s="252"/>
      <c r="AE153" s="252"/>
      <c r="AF153" s="252"/>
      <c r="AG153" s="252"/>
      <c r="AH153" s="252"/>
      <c r="AI153" s="252"/>
      <c r="AJ153" s="252"/>
      <c r="AK153" s="252"/>
      <c r="AL153" s="252"/>
      <c r="AM153" s="252"/>
      <c r="AN153" s="252"/>
      <c r="AO153" s="252"/>
      <c r="AP153" s="252"/>
      <c r="AQ153" s="252"/>
      <c r="AR153" s="252"/>
      <c r="AS153" s="252"/>
      <c r="AT153" s="252"/>
      <c r="AU153" s="252"/>
      <c r="AV153" s="252"/>
      <c r="AW153" s="252"/>
      <c r="AX153" s="252"/>
      <c r="AY153" s="252"/>
      <c r="AZ153" s="252"/>
      <c r="BA153" s="252"/>
      <c r="BB153" s="252"/>
      <c r="BC153" s="252"/>
      <c r="BD153" s="252"/>
      <c r="BE153" s="252"/>
      <c r="BF153" s="252"/>
      <c r="BG153" s="252"/>
      <c r="BH153" s="252"/>
      <c r="BI153" s="252"/>
      <c r="BJ153" s="252"/>
      <c r="BK153" s="252"/>
    </row>
    <row r="154" spans="1:63" ht="55.5" customHeight="1">
      <c r="A154" s="310" t="s">
        <v>325</v>
      </c>
      <c r="B154" s="267">
        <v>95472</v>
      </c>
      <c r="C154" s="267" t="s">
        <v>21</v>
      </c>
      <c r="D154" s="268" t="s">
        <v>326</v>
      </c>
      <c r="E154" s="269" t="s">
        <v>17</v>
      </c>
      <c r="F154" s="270">
        <v>4</v>
      </c>
      <c r="G154" s="271">
        <v>894.28</v>
      </c>
      <c r="H154" s="271">
        <f t="shared" ref="H154:H169" si="19">ROUND(G154*(1+$G$2),2)</f>
        <v>1150.31</v>
      </c>
      <c r="I154" s="272">
        <f t="shared" ref="I154:I169" si="20">ROUND(H154*F154,2)</f>
        <v>4601.24</v>
      </c>
      <c r="J154" s="273">
        <f t="shared" si="16"/>
        <v>2E-3</v>
      </c>
      <c r="K154" s="252"/>
      <c r="L154" s="341"/>
      <c r="M154" s="342"/>
      <c r="N154" s="252"/>
      <c r="O154" s="252"/>
      <c r="P154" s="252"/>
      <c r="Q154" s="252"/>
      <c r="R154" s="252"/>
      <c r="S154" s="252"/>
      <c r="T154" s="252"/>
      <c r="U154" s="252"/>
      <c r="V154" s="252"/>
      <c r="W154" s="252"/>
      <c r="X154" s="252"/>
      <c r="Y154" s="252"/>
      <c r="Z154" s="252"/>
      <c r="AA154" s="252"/>
      <c r="AB154" s="252"/>
      <c r="AC154" s="252"/>
      <c r="AD154" s="252"/>
      <c r="AE154" s="252"/>
      <c r="AF154" s="252"/>
      <c r="AG154" s="252"/>
      <c r="AH154" s="252"/>
      <c r="AI154" s="252"/>
      <c r="AJ154" s="252"/>
      <c r="AK154" s="252"/>
      <c r="AL154" s="252"/>
      <c r="AM154" s="252"/>
      <c r="AN154" s="252"/>
      <c r="AO154" s="252"/>
      <c r="AP154" s="252"/>
      <c r="AQ154" s="252"/>
      <c r="AR154" s="252"/>
      <c r="AS154" s="252"/>
      <c r="AT154" s="252"/>
      <c r="AU154" s="252"/>
      <c r="AV154" s="252"/>
      <c r="AW154" s="252"/>
      <c r="AX154" s="252"/>
      <c r="AY154" s="252"/>
      <c r="AZ154" s="252"/>
      <c r="BA154" s="252"/>
      <c r="BB154" s="252"/>
      <c r="BC154" s="252"/>
      <c r="BD154" s="252"/>
      <c r="BE154" s="252"/>
      <c r="BF154" s="252"/>
      <c r="BG154" s="252"/>
      <c r="BH154" s="252"/>
      <c r="BI154" s="252"/>
      <c r="BJ154" s="252"/>
      <c r="BK154" s="252"/>
    </row>
    <row r="155" spans="1:63" ht="37.5" customHeight="1">
      <c r="A155" s="310" t="s">
        <v>327</v>
      </c>
      <c r="B155" s="267">
        <v>99635</v>
      </c>
      <c r="C155" s="267" t="s">
        <v>21</v>
      </c>
      <c r="D155" s="268" t="s">
        <v>328</v>
      </c>
      <c r="E155" s="269" t="s">
        <v>17</v>
      </c>
      <c r="F155" s="270">
        <v>10</v>
      </c>
      <c r="G155" s="271">
        <v>413.13</v>
      </c>
      <c r="H155" s="271">
        <f t="shared" si="19"/>
        <v>531.41</v>
      </c>
      <c r="I155" s="272">
        <f t="shared" si="20"/>
        <v>5314.1</v>
      </c>
      <c r="J155" s="273">
        <f t="shared" si="16"/>
        <v>2.3E-3</v>
      </c>
      <c r="K155" s="252"/>
      <c r="L155" s="341"/>
      <c r="M155" s="342"/>
      <c r="N155" s="252"/>
      <c r="O155" s="252"/>
      <c r="P155" s="252"/>
      <c r="Q155" s="252"/>
      <c r="R155" s="252"/>
      <c r="S155" s="252"/>
      <c r="T155" s="252"/>
      <c r="U155" s="252"/>
      <c r="V155" s="252"/>
      <c r="W155" s="252"/>
      <c r="X155" s="252"/>
      <c r="Y155" s="252"/>
      <c r="Z155" s="252"/>
      <c r="AA155" s="252"/>
      <c r="AB155" s="252"/>
      <c r="AC155" s="252"/>
      <c r="AD155" s="252"/>
      <c r="AE155" s="252"/>
      <c r="AF155" s="252"/>
      <c r="AG155" s="252"/>
      <c r="AH155" s="252"/>
      <c r="AI155" s="252"/>
      <c r="AJ155" s="252"/>
      <c r="AK155" s="252"/>
      <c r="AL155" s="252"/>
      <c r="AM155" s="252"/>
      <c r="AN155" s="252"/>
      <c r="AO155" s="252"/>
      <c r="AP155" s="252"/>
      <c r="AQ155" s="252"/>
      <c r="AR155" s="252"/>
      <c r="AS155" s="252"/>
      <c r="AT155" s="252"/>
      <c r="AU155" s="252"/>
      <c r="AV155" s="252"/>
      <c r="AW155" s="252"/>
      <c r="AX155" s="252"/>
      <c r="AY155" s="252"/>
      <c r="AZ155" s="252"/>
      <c r="BA155" s="252"/>
      <c r="BB155" s="252"/>
      <c r="BC155" s="252"/>
      <c r="BD155" s="252"/>
      <c r="BE155" s="252"/>
      <c r="BF155" s="252"/>
      <c r="BG155" s="252"/>
      <c r="BH155" s="252"/>
      <c r="BI155" s="252"/>
      <c r="BJ155" s="252"/>
      <c r="BK155" s="252"/>
    </row>
    <row r="156" spans="1:63" ht="44.25" customHeight="1">
      <c r="A156" s="310" t="s">
        <v>329</v>
      </c>
      <c r="B156" s="267">
        <v>86937</v>
      </c>
      <c r="C156" s="267" t="s">
        <v>21</v>
      </c>
      <c r="D156" s="268" t="s">
        <v>330</v>
      </c>
      <c r="E156" s="269" t="s">
        <v>17</v>
      </c>
      <c r="F156" s="270">
        <v>6</v>
      </c>
      <c r="G156" s="271">
        <v>250.52</v>
      </c>
      <c r="H156" s="271">
        <f t="shared" si="19"/>
        <v>322.24</v>
      </c>
      <c r="I156" s="272">
        <f t="shared" si="20"/>
        <v>1933.44</v>
      </c>
      <c r="J156" s="273">
        <f t="shared" si="16"/>
        <v>8.0000000000000004E-4</v>
      </c>
      <c r="K156" s="252"/>
      <c r="L156" s="341"/>
      <c r="M156" s="342"/>
      <c r="N156" s="252"/>
      <c r="O156" s="252"/>
      <c r="P156" s="252"/>
      <c r="Q156" s="252"/>
      <c r="R156" s="252"/>
      <c r="S156" s="252"/>
      <c r="T156" s="252"/>
      <c r="U156" s="252"/>
      <c r="V156" s="252"/>
      <c r="W156" s="252"/>
      <c r="X156" s="252"/>
      <c r="Y156" s="252"/>
      <c r="Z156" s="252"/>
      <c r="AA156" s="252"/>
      <c r="AB156" s="252"/>
      <c r="AC156" s="252"/>
      <c r="AD156" s="252"/>
      <c r="AE156" s="252"/>
      <c r="AF156" s="252"/>
      <c r="AG156" s="252"/>
      <c r="AH156" s="252"/>
      <c r="AI156" s="252"/>
      <c r="AJ156" s="252"/>
      <c r="AK156" s="252"/>
      <c r="AL156" s="252"/>
      <c r="AM156" s="252"/>
      <c r="AN156" s="252"/>
      <c r="AO156" s="252"/>
      <c r="AP156" s="252"/>
      <c r="AQ156" s="252"/>
      <c r="AR156" s="252"/>
      <c r="AS156" s="252"/>
      <c r="AT156" s="252"/>
      <c r="AU156" s="252"/>
      <c r="AV156" s="252"/>
      <c r="AW156" s="252"/>
      <c r="AX156" s="252"/>
      <c r="AY156" s="252"/>
      <c r="AZ156" s="252"/>
      <c r="BA156" s="252"/>
      <c r="BB156" s="252"/>
      <c r="BC156" s="252"/>
      <c r="BD156" s="252"/>
      <c r="BE156" s="252"/>
      <c r="BF156" s="252"/>
      <c r="BG156" s="252"/>
      <c r="BH156" s="252"/>
      <c r="BI156" s="252"/>
      <c r="BJ156" s="252"/>
      <c r="BK156" s="252"/>
    </row>
    <row r="157" spans="1:63" ht="38.25" customHeight="1">
      <c r="A157" s="310" t="s">
        <v>331</v>
      </c>
      <c r="B157" s="267">
        <v>86915</v>
      </c>
      <c r="C157" s="267" t="s">
        <v>21</v>
      </c>
      <c r="D157" s="268" t="s">
        <v>306</v>
      </c>
      <c r="E157" s="269" t="s">
        <v>332</v>
      </c>
      <c r="F157" s="270">
        <v>8</v>
      </c>
      <c r="G157" s="271">
        <v>145.4</v>
      </c>
      <c r="H157" s="271">
        <f t="shared" si="19"/>
        <v>187.03</v>
      </c>
      <c r="I157" s="272">
        <f t="shared" si="20"/>
        <v>1496.24</v>
      </c>
      <c r="J157" s="273">
        <f t="shared" si="16"/>
        <v>5.9999999999999995E-4</v>
      </c>
      <c r="K157" s="252"/>
      <c r="L157" s="341"/>
      <c r="M157" s="342"/>
      <c r="N157" s="252"/>
      <c r="O157" s="252"/>
      <c r="P157" s="252"/>
      <c r="Q157" s="252"/>
      <c r="R157" s="252"/>
      <c r="S157" s="252"/>
      <c r="T157" s="252"/>
      <c r="U157" s="252"/>
      <c r="V157" s="252"/>
      <c r="W157" s="252"/>
      <c r="X157" s="252"/>
      <c r="Y157" s="252"/>
      <c r="Z157" s="252"/>
      <c r="AA157" s="252"/>
      <c r="AB157" s="252"/>
      <c r="AC157" s="252"/>
      <c r="AD157" s="252"/>
      <c r="AE157" s="252"/>
      <c r="AF157" s="252"/>
      <c r="AG157" s="252"/>
      <c r="AH157" s="252"/>
      <c r="AI157" s="252"/>
      <c r="AJ157" s="252"/>
      <c r="AK157" s="252"/>
      <c r="AL157" s="252"/>
      <c r="AM157" s="252"/>
      <c r="AN157" s="252"/>
      <c r="AO157" s="252"/>
      <c r="AP157" s="252"/>
      <c r="AQ157" s="252"/>
      <c r="AR157" s="252"/>
      <c r="AS157" s="252"/>
      <c r="AT157" s="252"/>
      <c r="AU157" s="252"/>
      <c r="AV157" s="252"/>
      <c r="AW157" s="252"/>
      <c r="AX157" s="252"/>
      <c r="AY157" s="252"/>
      <c r="AZ157" s="252"/>
      <c r="BA157" s="252"/>
      <c r="BB157" s="252"/>
      <c r="BC157" s="252"/>
      <c r="BD157" s="252"/>
      <c r="BE157" s="252"/>
      <c r="BF157" s="252"/>
      <c r="BG157" s="252"/>
      <c r="BH157" s="252"/>
      <c r="BI157" s="252"/>
      <c r="BJ157" s="252"/>
      <c r="BK157" s="252"/>
    </row>
    <row r="158" spans="1:63" ht="37.5" customHeight="1">
      <c r="A158" s="310" t="s">
        <v>333</v>
      </c>
      <c r="B158" s="267">
        <v>102148</v>
      </c>
      <c r="C158" s="267" t="s">
        <v>21</v>
      </c>
      <c r="D158" s="268" t="s">
        <v>334</v>
      </c>
      <c r="E158" s="269" t="s">
        <v>32</v>
      </c>
      <c r="F158" s="270">
        <v>8.65</v>
      </c>
      <c r="G158" s="271">
        <v>311.31</v>
      </c>
      <c r="H158" s="271">
        <f t="shared" si="19"/>
        <v>400.44</v>
      </c>
      <c r="I158" s="272">
        <f t="shared" si="20"/>
        <v>3463.81</v>
      </c>
      <c r="J158" s="273">
        <f t="shared" si="16"/>
        <v>1.5E-3</v>
      </c>
      <c r="K158" s="252"/>
      <c r="L158" s="341"/>
      <c r="M158" s="342"/>
      <c r="N158" s="252"/>
      <c r="O158" s="252"/>
      <c r="P158" s="252"/>
      <c r="Q158" s="252"/>
      <c r="R158" s="252"/>
      <c r="S158" s="252"/>
      <c r="T158" s="252"/>
      <c r="U158" s="252"/>
      <c r="V158" s="252"/>
      <c r="W158" s="252"/>
      <c r="X158" s="252"/>
      <c r="Y158" s="252"/>
      <c r="Z158" s="252"/>
      <c r="AA158" s="252"/>
      <c r="AB158" s="252"/>
      <c r="AC158" s="252"/>
      <c r="AD158" s="252"/>
      <c r="AE158" s="252"/>
      <c r="AF158" s="252"/>
      <c r="AG158" s="252"/>
      <c r="AH158" s="252"/>
      <c r="AI158" s="252"/>
      <c r="AJ158" s="252"/>
      <c r="AK158" s="252"/>
      <c r="AL158" s="252"/>
      <c r="AM158" s="252"/>
      <c r="AN158" s="252"/>
      <c r="AO158" s="252"/>
      <c r="AP158" s="252"/>
      <c r="AQ158" s="252"/>
      <c r="AR158" s="252"/>
      <c r="AS158" s="252"/>
      <c r="AT158" s="252"/>
      <c r="AU158" s="252"/>
      <c r="AV158" s="252"/>
      <c r="AW158" s="252"/>
      <c r="AX158" s="252"/>
      <c r="AY158" s="252"/>
      <c r="AZ158" s="252"/>
      <c r="BA158" s="252"/>
      <c r="BB158" s="252"/>
      <c r="BC158" s="252"/>
      <c r="BD158" s="252"/>
      <c r="BE158" s="252"/>
      <c r="BF158" s="252"/>
      <c r="BG158" s="252"/>
      <c r="BH158" s="252"/>
      <c r="BI158" s="252"/>
      <c r="BJ158" s="252"/>
      <c r="BK158" s="252"/>
    </row>
    <row r="159" spans="1:63" ht="24.95" customHeight="1">
      <c r="A159" s="310" t="s">
        <v>335</v>
      </c>
      <c r="B159" s="267">
        <v>100849</v>
      </c>
      <c r="C159" s="267" t="s">
        <v>21</v>
      </c>
      <c r="D159" s="268" t="s">
        <v>336</v>
      </c>
      <c r="E159" s="269" t="s">
        <v>17</v>
      </c>
      <c r="F159" s="270">
        <v>10</v>
      </c>
      <c r="G159" s="271">
        <v>48.84</v>
      </c>
      <c r="H159" s="271">
        <f t="shared" si="19"/>
        <v>62.82</v>
      </c>
      <c r="I159" s="272">
        <f t="shared" si="20"/>
        <v>628.20000000000005</v>
      </c>
      <c r="J159" s="273">
        <f t="shared" si="16"/>
        <v>2.9999999999999997E-4</v>
      </c>
      <c r="K159" s="252"/>
      <c r="L159" s="341"/>
      <c r="M159" s="342"/>
      <c r="N159" s="252"/>
      <c r="O159" s="252"/>
      <c r="P159" s="252"/>
      <c r="Q159" s="252"/>
      <c r="R159" s="252"/>
      <c r="S159" s="252"/>
      <c r="T159" s="252"/>
      <c r="U159" s="252"/>
      <c r="V159" s="252"/>
      <c r="W159" s="252"/>
      <c r="X159" s="252"/>
      <c r="Y159" s="252"/>
      <c r="Z159" s="252"/>
      <c r="AA159" s="252"/>
      <c r="AB159" s="252"/>
      <c r="AC159" s="252"/>
      <c r="AD159" s="252"/>
      <c r="AE159" s="252"/>
      <c r="AF159" s="252"/>
      <c r="AG159" s="252"/>
      <c r="AH159" s="252"/>
      <c r="AI159" s="252"/>
      <c r="AJ159" s="252"/>
      <c r="AK159" s="252"/>
      <c r="AL159" s="252"/>
      <c r="AM159" s="252"/>
      <c r="AN159" s="252"/>
      <c r="AO159" s="252"/>
      <c r="AP159" s="252"/>
      <c r="AQ159" s="252"/>
      <c r="AR159" s="252"/>
      <c r="AS159" s="252"/>
      <c r="AT159" s="252"/>
      <c r="AU159" s="252"/>
      <c r="AV159" s="252"/>
      <c r="AW159" s="252"/>
      <c r="AX159" s="252"/>
      <c r="AY159" s="252"/>
      <c r="AZ159" s="252"/>
      <c r="BA159" s="252"/>
      <c r="BB159" s="252"/>
      <c r="BC159" s="252"/>
      <c r="BD159" s="252"/>
      <c r="BE159" s="252"/>
      <c r="BF159" s="252"/>
      <c r="BG159" s="252"/>
      <c r="BH159" s="252"/>
      <c r="BI159" s="252"/>
      <c r="BJ159" s="252"/>
      <c r="BK159" s="252"/>
    </row>
    <row r="160" spans="1:63" ht="35.25" customHeight="1">
      <c r="A160" s="310" t="s">
        <v>337</v>
      </c>
      <c r="B160" s="267" t="s">
        <v>195</v>
      </c>
      <c r="C160" s="267" t="s">
        <v>65</v>
      </c>
      <c r="D160" s="268" t="s">
        <v>196</v>
      </c>
      <c r="E160" s="269" t="s">
        <v>32</v>
      </c>
      <c r="F160" s="270">
        <f>ROUND((2.14*2+3)*0.5,2)</f>
        <v>3.64</v>
      </c>
      <c r="G160" s="271">
        <v>386.17</v>
      </c>
      <c r="H160" s="271">
        <f t="shared" si="19"/>
        <v>496.73</v>
      </c>
      <c r="I160" s="272">
        <f t="shared" si="20"/>
        <v>1808.1</v>
      </c>
      <c r="J160" s="273">
        <f t="shared" si="16"/>
        <v>8.0000000000000004E-4</v>
      </c>
      <c r="K160" s="252"/>
      <c r="L160" s="341"/>
      <c r="M160" s="342"/>
      <c r="N160" s="252"/>
      <c r="O160" s="252"/>
      <c r="P160" s="252"/>
      <c r="Q160" s="252"/>
      <c r="R160" s="252"/>
      <c r="S160" s="252"/>
      <c r="T160" s="252"/>
      <c r="U160" s="252"/>
      <c r="V160" s="252"/>
      <c r="W160" s="252"/>
      <c r="X160" s="252"/>
      <c r="Y160" s="252"/>
      <c r="Z160" s="252"/>
      <c r="AA160" s="252"/>
      <c r="AB160" s="252"/>
      <c r="AC160" s="252"/>
      <c r="AD160" s="252"/>
      <c r="AE160" s="252"/>
      <c r="AF160" s="252"/>
      <c r="AG160" s="252"/>
      <c r="AH160" s="252"/>
      <c r="AI160" s="252"/>
      <c r="AJ160" s="252"/>
      <c r="AK160" s="252"/>
      <c r="AL160" s="252"/>
      <c r="AM160" s="252"/>
      <c r="AN160" s="252"/>
      <c r="AO160" s="252"/>
      <c r="AP160" s="252"/>
      <c r="AQ160" s="252"/>
      <c r="AR160" s="252"/>
      <c r="AS160" s="252"/>
      <c r="AT160" s="252"/>
      <c r="AU160" s="252"/>
      <c r="AV160" s="252"/>
      <c r="AW160" s="252"/>
      <c r="AX160" s="252"/>
      <c r="AY160" s="252"/>
      <c r="AZ160" s="252"/>
      <c r="BA160" s="252"/>
      <c r="BB160" s="252"/>
      <c r="BC160" s="252"/>
      <c r="BD160" s="252"/>
      <c r="BE160" s="252"/>
      <c r="BF160" s="252"/>
      <c r="BG160" s="252"/>
      <c r="BH160" s="252"/>
      <c r="BI160" s="252"/>
      <c r="BJ160" s="252"/>
      <c r="BK160" s="252"/>
    </row>
    <row r="161" spans="1:63" ht="39.75" customHeight="1">
      <c r="A161" s="310" t="s">
        <v>338</v>
      </c>
      <c r="B161" s="267" t="s">
        <v>198</v>
      </c>
      <c r="C161" s="267" t="s">
        <v>65</v>
      </c>
      <c r="D161" s="268" t="s">
        <v>199</v>
      </c>
      <c r="E161" s="269" t="s">
        <v>39</v>
      </c>
      <c r="F161" s="270">
        <v>9.5</v>
      </c>
      <c r="G161" s="271">
        <v>212.84</v>
      </c>
      <c r="H161" s="271">
        <f t="shared" si="19"/>
        <v>273.77999999999997</v>
      </c>
      <c r="I161" s="272">
        <f t="shared" si="20"/>
        <v>2600.91</v>
      </c>
      <c r="J161" s="273">
        <f t="shared" si="16"/>
        <v>1.1000000000000001E-3</v>
      </c>
      <c r="K161" s="252"/>
      <c r="L161" s="341"/>
      <c r="M161" s="342"/>
      <c r="N161" s="252"/>
      <c r="O161" s="252"/>
      <c r="P161" s="252"/>
      <c r="Q161" s="252"/>
      <c r="R161" s="252"/>
      <c r="S161" s="252"/>
      <c r="T161" s="252"/>
      <c r="U161" s="252"/>
      <c r="V161" s="252"/>
      <c r="W161" s="252"/>
      <c r="X161" s="252"/>
      <c r="Y161" s="252"/>
      <c r="Z161" s="252"/>
      <c r="AA161" s="252"/>
      <c r="AB161" s="252"/>
      <c r="AC161" s="252"/>
      <c r="AD161" s="252"/>
      <c r="AE161" s="252"/>
      <c r="AF161" s="252"/>
      <c r="AG161" s="252"/>
      <c r="AH161" s="252"/>
      <c r="AI161" s="252"/>
      <c r="AJ161" s="252"/>
      <c r="AK161" s="252"/>
      <c r="AL161" s="252"/>
      <c r="AM161" s="252"/>
      <c r="AN161" s="252"/>
      <c r="AO161" s="252"/>
      <c r="AP161" s="252"/>
      <c r="AQ161" s="252"/>
      <c r="AR161" s="252"/>
      <c r="AS161" s="252"/>
      <c r="AT161" s="252"/>
      <c r="AU161" s="252"/>
      <c r="AV161" s="252"/>
      <c r="AW161" s="252"/>
      <c r="AX161" s="252"/>
      <c r="AY161" s="252"/>
      <c r="AZ161" s="252"/>
      <c r="BA161" s="252"/>
      <c r="BB161" s="252"/>
      <c r="BC161" s="252"/>
      <c r="BD161" s="252"/>
      <c r="BE161" s="252"/>
      <c r="BF161" s="252"/>
      <c r="BG161" s="252"/>
      <c r="BH161" s="252"/>
      <c r="BI161" s="252"/>
      <c r="BJ161" s="252"/>
      <c r="BK161" s="252"/>
    </row>
    <row r="162" spans="1:63" ht="44.25" customHeight="1">
      <c r="A162" s="310" t="s">
        <v>339</v>
      </c>
      <c r="B162" s="267" t="s">
        <v>201</v>
      </c>
      <c r="C162" s="267" t="s">
        <v>65</v>
      </c>
      <c r="D162" s="268" t="s">
        <v>202</v>
      </c>
      <c r="E162" s="269" t="s">
        <v>39</v>
      </c>
      <c r="F162" s="270">
        <v>13.5</v>
      </c>
      <c r="G162" s="271">
        <v>51.08</v>
      </c>
      <c r="H162" s="271">
        <f t="shared" si="19"/>
        <v>65.7</v>
      </c>
      <c r="I162" s="272">
        <f t="shared" si="20"/>
        <v>886.95</v>
      </c>
      <c r="J162" s="273">
        <f t="shared" si="16"/>
        <v>4.0000000000000002E-4</v>
      </c>
      <c r="K162" s="252"/>
      <c r="L162" s="341"/>
      <c r="M162" s="342"/>
      <c r="N162" s="252"/>
      <c r="O162" s="252"/>
      <c r="P162" s="252"/>
      <c r="Q162" s="252"/>
      <c r="R162" s="252"/>
      <c r="S162" s="252"/>
      <c r="T162" s="252"/>
      <c r="U162" s="252"/>
      <c r="V162" s="252"/>
      <c r="W162" s="252"/>
      <c r="X162" s="252"/>
      <c r="Y162" s="252"/>
      <c r="Z162" s="252"/>
      <c r="AA162" s="252"/>
      <c r="AB162" s="252"/>
      <c r="AC162" s="252"/>
      <c r="AD162" s="252"/>
      <c r="AE162" s="252"/>
      <c r="AF162" s="252"/>
      <c r="AG162" s="252"/>
      <c r="AH162" s="252"/>
      <c r="AI162" s="252"/>
      <c r="AJ162" s="252"/>
      <c r="AK162" s="252"/>
      <c r="AL162" s="252"/>
      <c r="AM162" s="252"/>
      <c r="AN162" s="252"/>
      <c r="AO162" s="252"/>
      <c r="AP162" s="252"/>
      <c r="AQ162" s="252"/>
      <c r="AR162" s="252"/>
      <c r="AS162" s="252"/>
      <c r="AT162" s="252"/>
      <c r="AU162" s="252"/>
      <c r="AV162" s="252"/>
      <c r="AW162" s="252"/>
      <c r="AX162" s="252"/>
      <c r="AY162" s="252"/>
      <c r="AZ162" s="252"/>
      <c r="BA162" s="252"/>
      <c r="BB162" s="252"/>
      <c r="BC162" s="252"/>
      <c r="BD162" s="252"/>
      <c r="BE162" s="252"/>
      <c r="BF162" s="252"/>
      <c r="BG162" s="252"/>
      <c r="BH162" s="252"/>
      <c r="BI162" s="252"/>
      <c r="BJ162" s="252"/>
      <c r="BK162" s="252"/>
    </row>
    <row r="163" spans="1:63" ht="24.95" customHeight="1">
      <c r="A163" s="310" t="s">
        <v>340</v>
      </c>
      <c r="B163" s="267" t="s">
        <v>341</v>
      </c>
      <c r="C163" s="267" t="s">
        <v>65</v>
      </c>
      <c r="D163" s="268" t="s">
        <v>342</v>
      </c>
      <c r="E163" s="269" t="s">
        <v>17</v>
      </c>
      <c r="F163" s="270">
        <v>4</v>
      </c>
      <c r="G163" s="271">
        <v>179.33</v>
      </c>
      <c r="H163" s="271">
        <f t="shared" si="19"/>
        <v>230.67</v>
      </c>
      <c r="I163" s="272">
        <f t="shared" si="20"/>
        <v>922.68</v>
      </c>
      <c r="J163" s="273">
        <f t="shared" si="16"/>
        <v>4.0000000000000002E-4</v>
      </c>
      <c r="K163" s="252"/>
      <c r="L163" s="341"/>
      <c r="M163" s="342"/>
      <c r="N163" s="252"/>
      <c r="O163" s="252"/>
      <c r="P163" s="252"/>
      <c r="Q163" s="252"/>
      <c r="R163" s="252"/>
      <c r="S163" s="252"/>
      <c r="T163" s="252"/>
      <c r="U163" s="252"/>
      <c r="V163" s="252"/>
      <c r="W163" s="252"/>
      <c r="X163" s="252"/>
      <c r="Y163" s="252"/>
      <c r="Z163" s="252"/>
      <c r="AA163" s="252"/>
      <c r="AB163" s="252"/>
      <c r="AC163" s="252"/>
      <c r="AD163" s="252"/>
      <c r="AE163" s="252"/>
      <c r="AF163" s="252"/>
      <c r="AG163" s="252"/>
      <c r="AH163" s="252"/>
      <c r="AI163" s="252"/>
      <c r="AJ163" s="252"/>
      <c r="AK163" s="252"/>
      <c r="AL163" s="252"/>
      <c r="AM163" s="252"/>
      <c r="AN163" s="252"/>
      <c r="AO163" s="252"/>
      <c r="AP163" s="252"/>
      <c r="AQ163" s="252"/>
      <c r="AR163" s="252"/>
      <c r="AS163" s="252"/>
      <c r="AT163" s="252"/>
      <c r="AU163" s="252"/>
      <c r="AV163" s="252"/>
      <c r="AW163" s="252"/>
      <c r="AX163" s="252"/>
      <c r="AY163" s="252"/>
      <c r="AZ163" s="252"/>
      <c r="BA163" s="252"/>
      <c r="BB163" s="252"/>
      <c r="BC163" s="252"/>
      <c r="BD163" s="252"/>
      <c r="BE163" s="252"/>
      <c r="BF163" s="252"/>
      <c r="BG163" s="252"/>
      <c r="BH163" s="252"/>
      <c r="BI163" s="252"/>
      <c r="BJ163" s="252"/>
      <c r="BK163" s="252"/>
    </row>
    <row r="164" spans="1:63" ht="24.95" customHeight="1">
      <c r="A164" s="310" t="s">
        <v>343</v>
      </c>
      <c r="B164" s="267" t="s">
        <v>344</v>
      </c>
      <c r="C164" s="267" t="s">
        <v>65</v>
      </c>
      <c r="D164" s="268" t="s">
        <v>345</v>
      </c>
      <c r="E164" s="269" t="s">
        <v>17</v>
      </c>
      <c r="F164" s="270">
        <v>4</v>
      </c>
      <c r="G164" s="271">
        <v>130.49</v>
      </c>
      <c r="H164" s="271">
        <f t="shared" si="19"/>
        <v>167.85</v>
      </c>
      <c r="I164" s="272">
        <f t="shared" si="20"/>
        <v>671.4</v>
      </c>
      <c r="J164" s="273">
        <f t="shared" si="16"/>
        <v>2.9999999999999997E-4</v>
      </c>
      <c r="K164" s="252"/>
      <c r="L164" s="341"/>
      <c r="M164" s="342"/>
      <c r="N164" s="252"/>
      <c r="O164" s="252"/>
      <c r="P164" s="252"/>
      <c r="Q164" s="252"/>
      <c r="R164" s="252"/>
      <c r="S164" s="252"/>
      <c r="T164" s="252"/>
      <c r="U164" s="252"/>
      <c r="V164" s="252"/>
      <c r="W164" s="252"/>
      <c r="X164" s="252"/>
      <c r="Y164" s="252"/>
      <c r="Z164" s="252"/>
      <c r="AA164" s="252"/>
      <c r="AB164" s="252"/>
      <c r="AC164" s="252"/>
      <c r="AD164" s="252"/>
      <c r="AE164" s="252"/>
      <c r="AF164" s="252"/>
      <c r="AG164" s="252"/>
      <c r="AH164" s="252"/>
      <c r="AI164" s="252"/>
      <c r="AJ164" s="252"/>
      <c r="AK164" s="252"/>
      <c r="AL164" s="252"/>
      <c r="AM164" s="252"/>
      <c r="AN164" s="252"/>
      <c r="AO164" s="252"/>
      <c r="AP164" s="252"/>
      <c r="AQ164" s="252"/>
      <c r="AR164" s="252"/>
      <c r="AS164" s="252"/>
      <c r="AT164" s="252"/>
      <c r="AU164" s="252"/>
      <c r="AV164" s="252"/>
      <c r="AW164" s="252"/>
      <c r="AX164" s="252"/>
      <c r="AY164" s="252"/>
      <c r="AZ164" s="252"/>
      <c r="BA164" s="252"/>
      <c r="BB164" s="252"/>
      <c r="BC164" s="252"/>
      <c r="BD164" s="252"/>
      <c r="BE164" s="252"/>
      <c r="BF164" s="252"/>
      <c r="BG164" s="252"/>
      <c r="BH164" s="252"/>
      <c r="BI164" s="252"/>
      <c r="BJ164" s="252"/>
      <c r="BK164" s="252"/>
    </row>
    <row r="165" spans="1:63" ht="24.95" customHeight="1">
      <c r="A165" s="310" t="s">
        <v>346</v>
      </c>
      <c r="B165" s="267" t="s">
        <v>347</v>
      </c>
      <c r="C165" s="267" t="s">
        <v>65</v>
      </c>
      <c r="D165" s="268" t="s">
        <v>348</v>
      </c>
      <c r="E165" s="269" t="s">
        <v>17</v>
      </c>
      <c r="F165" s="270">
        <v>4</v>
      </c>
      <c r="G165" s="271">
        <v>63.63</v>
      </c>
      <c r="H165" s="271">
        <f t="shared" si="19"/>
        <v>81.849999999999994</v>
      </c>
      <c r="I165" s="272">
        <f t="shared" si="20"/>
        <v>327.39999999999998</v>
      </c>
      <c r="J165" s="273">
        <f t="shared" si="16"/>
        <v>1E-4</v>
      </c>
      <c r="K165" s="252"/>
      <c r="L165" s="341"/>
      <c r="M165" s="342"/>
      <c r="N165" s="252"/>
      <c r="O165" s="252"/>
      <c r="P165" s="252"/>
      <c r="Q165" s="252"/>
      <c r="R165" s="252"/>
      <c r="S165" s="252"/>
      <c r="T165" s="252"/>
      <c r="U165" s="252"/>
      <c r="V165" s="252"/>
      <c r="W165" s="252"/>
      <c r="X165" s="252"/>
      <c r="Y165" s="252"/>
      <c r="Z165" s="252"/>
      <c r="AA165" s="252"/>
      <c r="AB165" s="252"/>
      <c r="AC165" s="252"/>
      <c r="AD165" s="252"/>
      <c r="AE165" s="252"/>
      <c r="AF165" s="252"/>
      <c r="AG165" s="252"/>
      <c r="AH165" s="252"/>
      <c r="AI165" s="252"/>
      <c r="AJ165" s="252"/>
      <c r="AK165" s="252"/>
      <c r="AL165" s="252"/>
      <c r="AM165" s="252"/>
      <c r="AN165" s="252"/>
      <c r="AO165" s="252"/>
      <c r="AP165" s="252"/>
      <c r="AQ165" s="252"/>
      <c r="AR165" s="252"/>
      <c r="AS165" s="252"/>
      <c r="AT165" s="252"/>
      <c r="AU165" s="252"/>
      <c r="AV165" s="252"/>
      <c r="AW165" s="252"/>
      <c r="AX165" s="252"/>
      <c r="AY165" s="252"/>
      <c r="AZ165" s="252"/>
      <c r="BA165" s="252"/>
      <c r="BB165" s="252"/>
      <c r="BC165" s="252"/>
      <c r="BD165" s="252"/>
      <c r="BE165" s="252"/>
      <c r="BF165" s="252"/>
      <c r="BG165" s="252"/>
      <c r="BH165" s="252"/>
      <c r="BI165" s="252"/>
      <c r="BJ165" s="252"/>
      <c r="BK165" s="252"/>
    </row>
    <row r="166" spans="1:63" ht="24.95" customHeight="1">
      <c r="A166" s="310" t="s">
        <v>349</v>
      </c>
      <c r="B166" s="267" t="s">
        <v>350</v>
      </c>
      <c r="C166" s="267" t="s">
        <v>65</v>
      </c>
      <c r="D166" s="268" t="s">
        <v>351</v>
      </c>
      <c r="E166" s="269" t="s">
        <v>17</v>
      </c>
      <c r="F166" s="270">
        <v>4</v>
      </c>
      <c r="G166" s="271">
        <v>70.66</v>
      </c>
      <c r="H166" s="271">
        <f t="shared" si="19"/>
        <v>90.89</v>
      </c>
      <c r="I166" s="272">
        <f t="shared" si="20"/>
        <v>363.56</v>
      </c>
      <c r="J166" s="273">
        <f t="shared" si="16"/>
        <v>2.0000000000000001E-4</v>
      </c>
      <c r="K166" s="252"/>
      <c r="L166" s="341"/>
      <c r="M166" s="342"/>
      <c r="N166" s="252"/>
      <c r="O166" s="252"/>
      <c r="P166" s="252"/>
      <c r="Q166" s="252"/>
      <c r="R166" s="252"/>
      <c r="S166" s="252"/>
      <c r="T166" s="252"/>
      <c r="U166" s="252"/>
      <c r="V166" s="252"/>
      <c r="W166" s="252"/>
      <c r="X166" s="252"/>
      <c r="Y166" s="252"/>
      <c r="Z166" s="252"/>
      <c r="AA166" s="252"/>
      <c r="AB166" s="252"/>
      <c r="AC166" s="252"/>
      <c r="AD166" s="252"/>
      <c r="AE166" s="252"/>
      <c r="AF166" s="252"/>
      <c r="AG166" s="252"/>
      <c r="AH166" s="252"/>
      <c r="AI166" s="252"/>
      <c r="AJ166" s="252"/>
      <c r="AK166" s="252"/>
      <c r="AL166" s="252"/>
      <c r="AM166" s="252"/>
      <c r="AN166" s="252"/>
      <c r="AO166" s="252"/>
      <c r="AP166" s="252"/>
      <c r="AQ166" s="252"/>
      <c r="AR166" s="252"/>
      <c r="AS166" s="252"/>
      <c r="AT166" s="252"/>
      <c r="AU166" s="252"/>
      <c r="AV166" s="252"/>
      <c r="AW166" s="252"/>
      <c r="AX166" s="252"/>
      <c r="AY166" s="252"/>
      <c r="AZ166" s="252"/>
      <c r="BA166" s="252"/>
      <c r="BB166" s="252"/>
      <c r="BC166" s="252"/>
      <c r="BD166" s="252"/>
      <c r="BE166" s="252"/>
      <c r="BF166" s="252"/>
      <c r="BG166" s="252"/>
      <c r="BH166" s="252"/>
      <c r="BI166" s="252"/>
      <c r="BJ166" s="252"/>
      <c r="BK166" s="252"/>
    </row>
    <row r="167" spans="1:63" ht="24.95" customHeight="1">
      <c r="A167" s="310" t="s">
        <v>352</v>
      </c>
      <c r="B167" s="267" t="s">
        <v>350</v>
      </c>
      <c r="C167" s="267" t="s">
        <v>65</v>
      </c>
      <c r="D167" s="268" t="s">
        <v>353</v>
      </c>
      <c r="E167" s="269" t="s">
        <v>17</v>
      </c>
      <c r="F167" s="270">
        <v>4</v>
      </c>
      <c r="G167" s="271">
        <v>70.66</v>
      </c>
      <c r="H167" s="271">
        <f t="shared" si="19"/>
        <v>90.89</v>
      </c>
      <c r="I167" s="272">
        <f t="shared" si="20"/>
        <v>363.56</v>
      </c>
      <c r="J167" s="273">
        <f t="shared" si="16"/>
        <v>2.0000000000000001E-4</v>
      </c>
      <c r="K167" s="252"/>
      <c r="L167" s="341"/>
      <c r="M167" s="342"/>
      <c r="N167" s="252"/>
      <c r="O167" s="252"/>
      <c r="P167" s="252"/>
      <c r="Q167" s="252"/>
      <c r="R167" s="252"/>
      <c r="S167" s="252"/>
      <c r="T167" s="252"/>
      <c r="U167" s="252"/>
      <c r="V167" s="252"/>
      <c r="W167" s="252"/>
      <c r="X167" s="252"/>
      <c r="Y167" s="252"/>
      <c r="Z167" s="252"/>
      <c r="AA167" s="252"/>
      <c r="AB167" s="252"/>
      <c r="AC167" s="252"/>
      <c r="AD167" s="252"/>
      <c r="AE167" s="252"/>
      <c r="AF167" s="252"/>
      <c r="AG167" s="252"/>
      <c r="AH167" s="252"/>
      <c r="AI167" s="252"/>
      <c r="AJ167" s="252"/>
      <c r="AK167" s="252"/>
      <c r="AL167" s="252"/>
      <c r="AM167" s="252"/>
      <c r="AN167" s="252"/>
      <c r="AO167" s="252"/>
      <c r="AP167" s="252"/>
      <c r="AQ167" s="252"/>
      <c r="AR167" s="252"/>
      <c r="AS167" s="252"/>
      <c r="AT167" s="252"/>
      <c r="AU167" s="252"/>
      <c r="AV167" s="252"/>
      <c r="AW167" s="252"/>
      <c r="AX167" s="252"/>
      <c r="AY167" s="252"/>
      <c r="AZ167" s="252"/>
      <c r="BA167" s="252"/>
      <c r="BB167" s="252"/>
      <c r="BC167" s="252"/>
      <c r="BD167" s="252"/>
      <c r="BE167" s="252"/>
      <c r="BF167" s="252"/>
      <c r="BG167" s="252"/>
      <c r="BH167" s="252"/>
      <c r="BI167" s="252"/>
      <c r="BJ167" s="252"/>
      <c r="BK167" s="252"/>
    </row>
    <row r="168" spans="1:63" ht="34.5" customHeight="1">
      <c r="A168" s="310" t="s">
        <v>354</v>
      </c>
      <c r="B168" s="267" t="s">
        <v>355</v>
      </c>
      <c r="C168" s="267" t="s">
        <v>65</v>
      </c>
      <c r="D168" s="268" t="s">
        <v>356</v>
      </c>
      <c r="E168" s="269" t="s">
        <v>17</v>
      </c>
      <c r="F168" s="270">
        <v>4</v>
      </c>
      <c r="G168" s="271">
        <v>157.19</v>
      </c>
      <c r="H168" s="271">
        <f t="shared" si="19"/>
        <v>202.19</v>
      </c>
      <c r="I168" s="272">
        <f t="shared" si="20"/>
        <v>808.76</v>
      </c>
      <c r="J168" s="273">
        <f t="shared" si="16"/>
        <v>2.9999999999999997E-4</v>
      </c>
      <c r="K168" s="252"/>
      <c r="L168" s="341"/>
      <c r="M168" s="342"/>
      <c r="N168" s="252"/>
      <c r="O168" s="252"/>
      <c r="P168" s="252"/>
      <c r="Q168" s="252"/>
      <c r="R168" s="252"/>
      <c r="S168" s="252"/>
      <c r="T168" s="252"/>
      <c r="U168" s="252"/>
      <c r="V168" s="252"/>
      <c r="W168" s="252"/>
      <c r="X168" s="252"/>
      <c r="Y168" s="252"/>
      <c r="Z168" s="252"/>
      <c r="AA168" s="252"/>
      <c r="AB168" s="252"/>
      <c r="AC168" s="252"/>
      <c r="AD168" s="252"/>
      <c r="AE168" s="252"/>
      <c r="AF168" s="252"/>
      <c r="AG168" s="252"/>
      <c r="AH168" s="252"/>
      <c r="AI168" s="252"/>
      <c r="AJ168" s="252"/>
      <c r="AK168" s="252"/>
      <c r="AL168" s="252"/>
      <c r="AM168" s="252"/>
      <c r="AN168" s="252"/>
      <c r="AO168" s="252"/>
      <c r="AP168" s="252"/>
      <c r="AQ168" s="252"/>
      <c r="AR168" s="252"/>
      <c r="AS168" s="252"/>
      <c r="AT168" s="252"/>
      <c r="AU168" s="252"/>
      <c r="AV168" s="252"/>
      <c r="AW168" s="252"/>
      <c r="AX168" s="252"/>
      <c r="AY168" s="252"/>
      <c r="AZ168" s="252"/>
      <c r="BA168" s="252"/>
      <c r="BB168" s="252"/>
      <c r="BC168" s="252"/>
      <c r="BD168" s="252"/>
      <c r="BE168" s="252"/>
      <c r="BF168" s="252"/>
      <c r="BG168" s="252"/>
      <c r="BH168" s="252"/>
      <c r="BI168" s="252"/>
      <c r="BJ168" s="252"/>
      <c r="BK168" s="252"/>
    </row>
    <row r="169" spans="1:63" ht="38.25" customHeight="1">
      <c r="A169" s="310" t="s">
        <v>357</v>
      </c>
      <c r="B169" s="267" t="s">
        <v>358</v>
      </c>
      <c r="C169" s="267" t="s">
        <v>65</v>
      </c>
      <c r="D169" s="268" t="s">
        <v>359</v>
      </c>
      <c r="E169" s="269" t="s">
        <v>32</v>
      </c>
      <c r="F169" s="270">
        <v>5.78</v>
      </c>
      <c r="G169" s="271">
        <v>102.13</v>
      </c>
      <c r="H169" s="271">
        <f t="shared" si="19"/>
        <v>131.37</v>
      </c>
      <c r="I169" s="272">
        <f t="shared" si="20"/>
        <v>759.32</v>
      </c>
      <c r="J169" s="273">
        <f t="shared" si="16"/>
        <v>2.9999999999999997E-4</v>
      </c>
      <c r="K169" s="252"/>
      <c r="L169" s="341"/>
      <c r="M169" s="342"/>
      <c r="N169" s="252"/>
      <c r="O169" s="252"/>
      <c r="P169" s="252"/>
      <c r="Q169" s="252"/>
      <c r="R169" s="252"/>
      <c r="S169" s="252"/>
      <c r="T169" s="252"/>
      <c r="U169" s="252"/>
      <c r="V169" s="252"/>
      <c r="W169" s="252"/>
      <c r="X169" s="252"/>
      <c r="Y169" s="252"/>
      <c r="Z169" s="252"/>
      <c r="AA169" s="252"/>
      <c r="AB169" s="252"/>
      <c r="AC169" s="252"/>
      <c r="AD169" s="252"/>
      <c r="AE169" s="252"/>
      <c r="AF169" s="252"/>
      <c r="AG169" s="252"/>
      <c r="AH169" s="252"/>
      <c r="AI169" s="252"/>
      <c r="AJ169" s="252"/>
      <c r="AK169" s="252"/>
      <c r="AL169" s="252"/>
      <c r="AM169" s="252"/>
      <c r="AN169" s="252"/>
      <c r="AO169" s="252"/>
      <c r="AP169" s="252"/>
      <c r="AQ169" s="252"/>
      <c r="AR169" s="252"/>
      <c r="AS169" s="252"/>
      <c r="AT169" s="252"/>
      <c r="AU169" s="252"/>
      <c r="AV169" s="252"/>
      <c r="AW169" s="252"/>
      <c r="AX169" s="252"/>
      <c r="AY169" s="252"/>
      <c r="AZ169" s="252"/>
      <c r="BA169" s="252"/>
      <c r="BB169" s="252"/>
      <c r="BC169" s="252"/>
      <c r="BD169" s="252"/>
      <c r="BE169" s="252"/>
      <c r="BF169" s="252"/>
      <c r="BG169" s="252"/>
      <c r="BH169" s="252"/>
      <c r="BI169" s="252"/>
      <c r="BJ169" s="252"/>
      <c r="BK169" s="252"/>
    </row>
    <row r="170" spans="1:63" ht="24.95" customHeight="1">
      <c r="A170" s="453" t="s">
        <v>360</v>
      </c>
      <c r="B170" s="454"/>
      <c r="C170" s="454"/>
      <c r="D170" s="454"/>
      <c r="E170" s="454"/>
      <c r="F170" s="454"/>
      <c r="G170" s="454"/>
      <c r="H170" s="455"/>
      <c r="I170" s="286">
        <f>I152+I142</f>
        <v>57114.000000000007</v>
      </c>
      <c r="J170" s="275">
        <f t="shared" si="16"/>
        <v>2.4299999999999999E-2</v>
      </c>
      <c r="K170" s="252"/>
      <c r="L170" s="340"/>
      <c r="M170" s="342"/>
      <c r="N170" s="252"/>
      <c r="O170" s="252"/>
      <c r="P170" s="252"/>
      <c r="Q170" s="252"/>
      <c r="R170" s="252"/>
      <c r="S170" s="252"/>
      <c r="T170" s="252"/>
      <c r="U170" s="252"/>
      <c r="V170" s="252"/>
      <c r="W170" s="252"/>
      <c r="X170" s="252"/>
      <c r="Y170" s="252"/>
      <c r="Z170" s="252"/>
      <c r="AA170" s="252"/>
      <c r="AB170" s="252"/>
      <c r="AC170" s="252"/>
      <c r="AD170" s="252"/>
      <c r="AE170" s="252"/>
      <c r="AF170" s="252"/>
      <c r="AG170" s="252"/>
      <c r="AH170" s="252"/>
      <c r="AI170" s="252"/>
      <c r="AJ170" s="252"/>
      <c r="AK170" s="252"/>
      <c r="AL170" s="252"/>
      <c r="AM170" s="252"/>
      <c r="AN170" s="252"/>
      <c r="AO170" s="252"/>
      <c r="AP170" s="252"/>
      <c r="AQ170" s="252"/>
      <c r="AR170" s="252"/>
      <c r="AS170" s="252"/>
      <c r="AT170" s="252"/>
      <c r="AU170" s="252"/>
      <c r="AV170" s="252"/>
      <c r="AW170" s="252"/>
      <c r="AX170" s="252"/>
      <c r="AY170" s="252"/>
      <c r="AZ170" s="252"/>
      <c r="BA170" s="252"/>
      <c r="BB170" s="252"/>
      <c r="BC170" s="252"/>
      <c r="BD170" s="252"/>
      <c r="BE170" s="252"/>
      <c r="BF170" s="252"/>
      <c r="BG170" s="252"/>
      <c r="BH170" s="252"/>
      <c r="BI170" s="252"/>
      <c r="BJ170" s="252"/>
      <c r="BK170" s="288"/>
    </row>
    <row r="171" spans="1:63" ht="24.95" customHeight="1">
      <c r="A171" s="447"/>
      <c r="B171" s="448"/>
      <c r="C171" s="448"/>
      <c r="D171" s="448"/>
      <c r="E171" s="448"/>
      <c r="F171" s="448"/>
      <c r="G171" s="448"/>
      <c r="H171" s="448"/>
      <c r="I171" s="448"/>
      <c r="J171" s="449"/>
      <c r="K171" s="252"/>
      <c r="L171" s="340"/>
      <c r="M171" s="342"/>
      <c r="N171" s="252"/>
      <c r="O171" s="252"/>
      <c r="P171" s="252"/>
      <c r="Q171" s="252"/>
      <c r="R171" s="252"/>
      <c r="S171" s="252"/>
      <c r="T171" s="252"/>
      <c r="U171" s="252"/>
      <c r="V171" s="252"/>
      <c r="W171" s="252"/>
      <c r="X171" s="252"/>
      <c r="Y171" s="252"/>
      <c r="Z171" s="252"/>
      <c r="AA171" s="252"/>
      <c r="AB171" s="252"/>
      <c r="AC171" s="252"/>
      <c r="AD171" s="252"/>
      <c r="AE171" s="252"/>
      <c r="AF171" s="252"/>
      <c r="AG171" s="252"/>
      <c r="AH171" s="252"/>
      <c r="AI171" s="252"/>
      <c r="AJ171" s="252"/>
      <c r="AK171" s="252"/>
      <c r="AL171" s="252"/>
      <c r="AM171" s="252"/>
      <c r="AN171" s="252"/>
      <c r="AO171" s="252"/>
      <c r="AP171" s="252"/>
      <c r="AQ171" s="252"/>
      <c r="AR171" s="252"/>
      <c r="AS171" s="252"/>
      <c r="AT171" s="252"/>
      <c r="AU171" s="252"/>
      <c r="AV171" s="252"/>
      <c r="AW171" s="252"/>
      <c r="AX171" s="252"/>
      <c r="AY171" s="252"/>
      <c r="AZ171" s="252"/>
      <c r="BA171" s="252"/>
      <c r="BB171" s="252"/>
      <c r="BC171" s="252"/>
      <c r="BD171" s="252"/>
      <c r="BE171" s="252"/>
      <c r="BF171" s="252"/>
      <c r="BG171" s="252"/>
      <c r="BH171" s="252"/>
      <c r="BI171" s="252"/>
      <c r="BJ171" s="252"/>
      <c r="BK171" s="288"/>
    </row>
    <row r="172" spans="1:63" ht="24.95" customHeight="1">
      <c r="A172" s="276">
        <v>11</v>
      </c>
      <c r="B172" s="458" t="s">
        <v>361</v>
      </c>
      <c r="C172" s="458"/>
      <c r="D172" s="459"/>
      <c r="E172" s="299"/>
      <c r="F172" s="300"/>
      <c r="G172" s="301"/>
      <c r="H172" s="112"/>
      <c r="I172" s="115"/>
      <c r="J172" s="281"/>
      <c r="K172" s="252"/>
      <c r="L172" s="340"/>
      <c r="M172" s="342"/>
      <c r="N172" s="252"/>
      <c r="O172" s="252"/>
      <c r="P172" s="252"/>
      <c r="Q172" s="252"/>
      <c r="R172" s="252"/>
      <c r="S172" s="252"/>
      <c r="T172" s="252"/>
      <c r="U172" s="252"/>
      <c r="V172" s="252"/>
      <c r="W172" s="252"/>
      <c r="X172" s="252"/>
      <c r="Y172" s="252"/>
      <c r="Z172" s="252"/>
      <c r="AA172" s="252"/>
      <c r="AB172" s="252"/>
      <c r="AC172" s="252"/>
      <c r="AD172" s="252"/>
      <c r="AE172" s="252"/>
      <c r="AF172" s="252"/>
      <c r="AG172" s="252"/>
      <c r="AH172" s="252"/>
      <c r="AI172" s="252"/>
      <c r="AJ172" s="252"/>
      <c r="AK172" s="252"/>
      <c r="AL172" s="252"/>
      <c r="AM172" s="252"/>
      <c r="AN172" s="252"/>
      <c r="AO172" s="252"/>
      <c r="AP172" s="252"/>
      <c r="AQ172" s="252"/>
      <c r="AR172" s="252"/>
      <c r="AS172" s="252"/>
      <c r="AT172" s="252"/>
      <c r="AU172" s="252"/>
      <c r="AV172" s="252"/>
      <c r="AW172" s="252"/>
      <c r="AX172" s="252"/>
      <c r="AY172" s="252"/>
      <c r="AZ172" s="252"/>
      <c r="BA172" s="252"/>
      <c r="BB172" s="252"/>
      <c r="BC172" s="252"/>
      <c r="BD172" s="252"/>
      <c r="BE172" s="252"/>
      <c r="BF172" s="252"/>
      <c r="BG172" s="252"/>
      <c r="BH172" s="252"/>
      <c r="BI172" s="252"/>
      <c r="BJ172" s="252"/>
      <c r="BK172" s="288"/>
    </row>
    <row r="173" spans="1:63" ht="24.95" customHeight="1">
      <c r="A173" s="276" t="s">
        <v>362</v>
      </c>
      <c r="B173" s="458" t="s">
        <v>363</v>
      </c>
      <c r="C173" s="458"/>
      <c r="D173" s="459"/>
      <c r="E173" s="299"/>
      <c r="F173" s="300"/>
      <c r="G173" s="301"/>
      <c r="H173" s="112"/>
      <c r="I173" s="115"/>
      <c r="J173" s="281"/>
      <c r="K173" s="252"/>
      <c r="L173" s="340"/>
      <c r="M173" s="342"/>
      <c r="N173" s="252"/>
      <c r="O173" s="252"/>
      <c r="P173" s="252"/>
      <c r="Q173" s="252"/>
      <c r="R173" s="252"/>
      <c r="S173" s="252"/>
      <c r="T173" s="252"/>
      <c r="U173" s="252"/>
      <c r="V173" s="252"/>
      <c r="W173" s="252"/>
      <c r="X173" s="252"/>
      <c r="Y173" s="252"/>
      <c r="Z173" s="252"/>
      <c r="AA173" s="252"/>
      <c r="AB173" s="252"/>
      <c r="AC173" s="252"/>
      <c r="AD173" s="252"/>
      <c r="AE173" s="252"/>
      <c r="AF173" s="252"/>
      <c r="AG173" s="252"/>
      <c r="AH173" s="252"/>
      <c r="AI173" s="252"/>
      <c r="AJ173" s="252"/>
      <c r="AK173" s="252"/>
      <c r="AL173" s="252"/>
      <c r="AM173" s="252"/>
      <c r="AN173" s="252"/>
      <c r="AO173" s="252"/>
      <c r="AP173" s="252"/>
      <c r="AQ173" s="252"/>
      <c r="AR173" s="252"/>
      <c r="AS173" s="252"/>
      <c r="AT173" s="252"/>
      <c r="AU173" s="252"/>
      <c r="AV173" s="252"/>
      <c r="AW173" s="252"/>
      <c r="AX173" s="252"/>
      <c r="AY173" s="252"/>
      <c r="AZ173" s="252"/>
      <c r="BA173" s="252"/>
      <c r="BB173" s="252"/>
      <c r="BC173" s="252"/>
      <c r="BD173" s="252"/>
      <c r="BE173" s="252"/>
      <c r="BF173" s="252"/>
      <c r="BG173" s="252"/>
      <c r="BH173" s="252"/>
      <c r="BI173" s="252"/>
      <c r="BJ173" s="252"/>
      <c r="BK173" s="288"/>
    </row>
    <row r="174" spans="1:63" ht="24.95" customHeight="1">
      <c r="A174" s="276" t="s">
        <v>364</v>
      </c>
      <c r="B174" s="458" t="s">
        <v>365</v>
      </c>
      <c r="C174" s="458"/>
      <c r="D174" s="459"/>
      <c r="E174" s="299"/>
      <c r="F174" s="300"/>
      <c r="G174" s="301"/>
      <c r="H174" s="112"/>
      <c r="I174" s="115">
        <f>SUM(I175:I187)</f>
        <v>217427.31</v>
      </c>
      <c r="J174" s="307">
        <f t="shared" ref="J174:J237" si="21">ROUND(I174/$I$279,4)</f>
        <v>9.2299999999999993E-2</v>
      </c>
      <c r="K174" s="252"/>
      <c r="L174" s="340"/>
      <c r="M174" s="342"/>
      <c r="N174" s="252"/>
      <c r="O174" s="252"/>
      <c r="P174" s="252"/>
      <c r="Q174" s="252"/>
      <c r="R174" s="252"/>
      <c r="S174" s="252"/>
      <c r="T174" s="252"/>
      <c r="U174" s="252"/>
      <c r="V174" s="252"/>
      <c r="W174" s="252"/>
      <c r="X174" s="252"/>
      <c r="Y174" s="252"/>
      <c r="Z174" s="252"/>
      <c r="AA174" s="252"/>
      <c r="AB174" s="252"/>
      <c r="AC174" s="252"/>
      <c r="AD174" s="252"/>
      <c r="AE174" s="252"/>
      <c r="AF174" s="252"/>
      <c r="AG174" s="252"/>
      <c r="AH174" s="252"/>
      <c r="AI174" s="252"/>
      <c r="AJ174" s="252"/>
      <c r="AK174" s="252"/>
      <c r="AL174" s="252"/>
      <c r="AM174" s="252"/>
      <c r="AN174" s="252"/>
      <c r="AO174" s="252"/>
      <c r="AP174" s="252"/>
      <c r="AQ174" s="252"/>
      <c r="AR174" s="252"/>
      <c r="AS174" s="252"/>
      <c r="AT174" s="252"/>
      <c r="AU174" s="252"/>
      <c r="AV174" s="252"/>
      <c r="AW174" s="252"/>
      <c r="AX174" s="252"/>
      <c r="AY174" s="252"/>
      <c r="AZ174" s="252"/>
      <c r="BA174" s="252"/>
      <c r="BB174" s="252"/>
      <c r="BC174" s="252"/>
      <c r="BD174" s="252"/>
      <c r="BE174" s="252"/>
      <c r="BF174" s="252"/>
      <c r="BG174" s="252"/>
      <c r="BH174" s="252"/>
      <c r="BI174" s="252"/>
      <c r="BJ174" s="252"/>
      <c r="BK174" s="288"/>
    </row>
    <row r="175" spans="1:63" ht="59.25" customHeight="1">
      <c r="A175" s="310" t="s">
        <v>366</v>
      </c>
      <c r="B175" s="267" t="s">
        <v>367</v>
      </c>
      <c r="C175" s="267" t="s">
        <v>65</v>
      </c>
      <c r="D175" s="268" t="s">
        <v>368</v>
      </c>
      <c r="E175" s="269" t="s">
        <v>6</v>
      </c>
      <c r="F175" s="270">
        <v>2</v>
      </c>
      <c r="G175" s="271">
        <v>2027.31</v>
      </c>
      <c r="H175" s="271">
        <f>ROUND(G175*(1+$G$2),2)</f>
        <v>2607.73</v>
      </c>
      <c r="I175" s="272">
        <f>ROUND(H175*F175,2)</f>
        <v>5215.46</v>
      </c>
      <c r="J175" s="273">
        <f t="shared" si="21"/>
        <v>2.2000000000000001E-3</v>
      </c>
      <c r="K175" s="252"/>
      <c r="L175" s="341"/>
      <c r="M175" s="342"/>
      <c r="N175" s="252"/>
      <c r="O175" s="252"/>
      <c r="P175" s="252"/>
      <c r="Q175" s="252"/>
      <c r="R175" s="252"/>
      <c r="S175" s="252"/>
      <c r="T175" s="252"/>
      <c r="U175" s="252"/>
      <c r="V175" s="252"/>
      <c r="W175" s="252"/>
      <c r="X175" s="252"/>
      <c r="Y175" s="252"/>
      <c r="Z175" s="252"/>
      <c r="AA175" s="252"/>
      <c r="AB175" s="252"/>
      <c r="AC175" s="252"/>
      <c r="AD175" s="252"/>
      <c r="AE175" s="252"/>
      <c r="AF175" s="252"/>
      <c r="AG175" s="252"/>
      <c r="AH175" s="252"/>
      <c r="AI175" s="252"/>
      <c r="AJ175" s="252"/>
      <c r="AK175" s="252"/>
      <c r="AL175" s="252"/>
      <c r="AM175" s="252"/>
      <c r="AN175" s="252"/>
      <c r="AO175" s="252"/>
      <c r="AP175" s="252"/>
      <c r="AQ175" s="252"/>
      <c r="AR175" s="252"/>
      <c r="AS175" s="252"/>
      <c r="AT175" s="252"/>
      <c r="AU175" s="252"/>
      <c r="AV175" s="252"/>
      <c r="AW175" s="252"/>
      <c r="AX175" s="252"/>
      <c r="AY175" s="252"/>
      <c r="AZ175" s="252"/>
      <c r="BA175" s="252"/>
      <c r="BB175" s="252"/>
      <c r="BC175" s="252"/>
      <c r="BD175" s="252"/>
      <c r="BE175" s="252"/>
      <c r="BF175" s="252"/>
      <c r="BG175" s="252"/>
      <c r="BH175" s="252"/>
      <c r="BI175" s="252"/>
      <c r="BJ175" s="252"/>
      <c r="BK175" s="252"/>
    </row>
    <row r="176" spans="1:63" ht="34.5" customHeight="1">
      <c r="A176" s="310" t="s">
        <v>369</v>
      </c>
      <c r="B176" s="267" t="s">
        <v>370</v>
      </c>
      <c r="C176" s="267" t="s">
        <v>65</v>
      </c>
      <c r="D176" s="268" t="s">
        <v>371</v>
      </c>
      <c r="E176" s="269" t="s">
        <v>39</v>
      </c>
      <c r="F176" s="270">
        <v>60</v>
      </c>
      <c r="G176" s="271">
        <v>99.75</v>
      </c>
      <c r="H176" s="271">
        <f t="shared" ref="H176:H187" si="22">ROUND(G176*(1+$G$2),2)</f>
        <v>128.31</v>
      </c>
      <c r="I176" s="272">
        <f t="shared" ref="I176:I187" si="23">ROUND(H176*F176,2)</f>
        <v>7698.6</v>
      </c>
      <c r="J176" s="273">
        <f t="shared" si="21"/>
        <v>3.3E-3</v>
      </c>
      <c r="K176" s="252"/>
      <c r="L176" s="341"/>
      <c r="M176" s="342"/>
      <c r="N176" s="252"/>
      <c r="O176" s="252"/>
      <c r="P176" s="252"/>
      <c r="Q176" s="252"/>
      <c r="R176" s="252"/>
      <c r="S176" s="252"/>
      <c r="T176" s="252"/>
      <c r="U176" s="252"/>
      <c r="V176" s="252"/>
      <c r="W176" s="252"/>
      <c r="X176" s="252"/>
      <c r="Y176" s="252"/>
      <c r="Z176" s="252"/>
      <c r="AA176" s="252"/>
      <c r="AB176" s="252"/>
      <c r="AC176" s="252"/>
      <c r="AD176" s="252"/>
      <c r="AE176" s="252"/>
      <c r="AF176" s="252"/>
      <c r="AG176" s="252"/>
      <c r="AH176" s="252"/>
      <c r="AI176" s="252"/>
      <c r="AJ176" s="252"/>
      <c r="AK176" s="252"/>
      <c r="AL176" s="252"/>
      <c r="AM176" s="252"/>
      <c r="AN176" s="252"/>
      <c r="AO176" s="252"/>
      <c r="AP176" s="252"/>
      <c r="AQ176" s="252"/>
      <c r="AR176" s="252"/>
      <c r="AS176" s="252"/>
      <c r="AT176" s="252"/>
      <c r="AU176" s="252"/>
      <c r="AV176" s="252"/>
      <c r="AW176" s="252"/>
      <c r="AX176" s="252"/>
      <c r="AY176" s="252"/>
      <c r="AZ176" s="252"/>
      <c r="BA176" s="252"/>
      <c r="BB176" s="252"/>
      <c r="BC176" s="252"/>
      <c r="BD176" s="252"/>
      <c r="BE176" s="252"/>
      <c r="BF176" s="252"/>
      <c r="BG176" s="252"/>
      <c r="BH176" s="252"/>
      <c r="BI176" s="252"/>
      <c r="BJ176" s="252"/>
      <c r="BK176" s="252"/>
    </row>
    <row r="177" spans="1:63" ht="36" customHeight="1">
      <c r="A177" s="310" t="s">
        <v>372</v>
      </c>
      <c r="B177" s="267" t="s">
        <v>373</v>
      </c>
      <c r="C177" s="267" t="s">
        <v>65</v>
      </c>
      <c r="D177" s="268" t="s">
        <v>374</v>
      </c>
      <c r="E177" s="269" t="s">
        <v>39</v>
      </c>
      <c r="F177" s="270">
        <v>62</v>
      </c>
      <c r="G177" s="271">
        <v>27.57</v>
      </c>
      <c r="H177" s="271">
        <f t="shared" si="22"/>
        <v>35.46</v>
      </c>
      <c r="I177" s="272">
        <f t="shared" si="23"/>
        <v>2198.52</v>
      </c>
      <c r="J177" s="273">
        <f t="shared" si="21"/>
        <v>8.9999999999999998E-4</v>
      </c>
      <c r="K177" s="252"/>
      <c r="L177" s="341"/>
      <c r="M177" s="342"/>
      <c r="N177" s="252"/>
      <c r="O177" s="252"/>
      <c r="P177" s="252"/>
      <c r="Q177" s="252"/>
      <c r="R177" s="252"/>
      <c r="S177" s="252"/>
      <c r="T177" s="252"/>
      <c r="U177" s="252"/>
      <c r="V177" s="252"/>
      <c r="W177" s="252"/>
      <c r="X177" s="252"/>
      <c r="Y177" s="252"/>
      <c r="Z177" s="252"/>
      <c r="AA177" s="252"/>
      <c r="AB177" s="252"/>
      <c r="AC177" s="252"/>
      <c r="AD177" s="252"/>
      <c r="AE177" s="252"/>
      <c r="AF177" s="252"/>
      <c r="AG177" s="252"/>
      <c r="AH177" s="252"/>
      <c r="AI177" s="252"/>
      <c r="AJ177" s="252"/>
      <c r="AK177" s="252"/>
      <c r="AL177" s="252"/>
      <c r="AM177" s="252"/>
      <c r="AN177" s="252"/>
      <c r="AO177" s="252"/>
      <c r="AP177" s="252"/>
      <c r="AQ177" s="252"/>
      <c r="AR177" s="252"/>
      <c r="AS177" s="252"/>
      <c r="AT177" s="252"/>
      <c r="AU177" s="252"/>
      <c r="AV177" s="252"/>
      <c r="AW177" s="252"/>
      <c r="AX177" s="252"/>
      <c r="AY177" s="252"/>
      <c r="AZ177" s="252"/>
      <c r="BA177" s="252"/>
      <c r="BB177" s="252"/>
      <c r="BC177" s="252"/>
      <c r="BD177" s="252"/>
      <c r="BE177" s="252"/>
      <c r="BF177" s="252"/>
      <c r="BG177" s="252"/>
      <c r="BH177" s="252"/>
      <c r="BI177" s="252"/>
      <c r="BJ177" s="252"/>
      <c r="BK177" s="252"/>
    </row>
    <row r="178" spans="1:63" ht="24.95" customHeight="1">
      <c r="A178" s="310" t="s">
        <v>375</v>
      </c>
      <c r="B178" s="267" t="s">
        <v>376</v>
      </c>
      <c r="C178" s="267" t="s">
        <v>65</v>
      </c>
      <c r="D178" s="268" t="s">
        <v>377</v>
      </c>
      <c r="E178" s="269" t="s">
        <v>39</v>
      </c>
      <c r="F178" s="270">
        <v>76</v>
      </c>
      <c r="G178" s="271">
        <v>73.97</v>
      </c>
      <c r="H178" s="271">
        <f t="shared" si="22"/>
        <v>95.15</v>
      </c>
      <c r="I178" s="272">
        <f t="shared" si="23"/>
        <v>7231.4</v>
      </c>
      <c r="J178" s="273">
        <f t="shared" si="21"/>
        <v>3.0999999999999999E-3</v>
      </c>
      <c r="K178" s="252"/>
      <c r="L178" s="341"/>
      <c r="M178" s="342"/>
      <c r="N178" s="252"/>
      <c r="O178" s="252"/>
      <c r="P178" s="252"/>
      <c r="Q178" s="252"/>
      <c r="R178" s="252"/>
      <c r="S178" s="252"/>
      <c r="T178" s="252"/>
      <c r="U178" s="252"/>
      <c r="V178" s="252"/>
      <c r="W178" s="252"/>
      <c r="X178" s="252"/>
      <c r="Y178" s="252"/>
      <c r="Z178" s="252"/>
      <c r="AA178" s="252"/>
      <c r="AB178" s="252"/>
      <c r="AC178" s="252"/>
      <c r="AD178" s="252"/>
      <c r="AE178" s="252"/>
      <c r="AF178" s="252"/>
      <c r="AG178" s="252"/>
      <c r="AH178" s="252"/>
      <c r="AI178" s="252"/>
      <c r="AJ178" s="252"/>
      <c r="AK178" s="252"/>
      <c r="AL178" s="252"/>
      <c r="AM178" s="252"/>
      <c r="AN178" s="252"/>
      <c r="AO178" s="252"/>
      <c r="AP178" s="252"/>
      <c r="AQ178" s="252"/>
      <c r="AR178" s="252"/>
      <c r="AS178" s="252"/>
      <c r="AT178" s="252"/>
      <c r="AU178" s="252"/>
      <c r="AV178" s="252"/>
      <c r="AW178" s="252"/>
      <c r="AX178" s="252"/>
      <c r="AY178" s="252"/>
      <c r="AZ178" s="252"/>
      <c r="BA178" s="252"/>
      <c r="BB178" s="252"/>
      <c r="BC178" s="252"/>
      <c r="BD178" s="252"/>
      <c r="BE178" s="252"/>
      <c r="BF178" s="252"/>
      <c r="BG178" s="252"/>
      <c r="BH178" s="252"/>
      <c r="BI178" s="252"/>
      <c r="BJ178" s="252"/>
      <c r="BK178" s="252"/>
    </row>
    <row r="179" spans="1:63" ht="24.95" customHeight="1">
      <c r="A179" s="310" t="s">
        <v>378</v>
      </c>
      <c r="B179" s="267" t="s">
        <v>379</v>
      </c>
      <c r="C179" s="267" t="s">
        <v>65</v>
      </c>
      <c r="D179" s="268" t="s">
        <v>380</v>
      </c>
      <c r="E179" s="269" t="s">
        <v>39</v>
      </c>
      <c r="F179" s="270">
        <v>15</v>
      </c>
      <c r="G179" s="271">
        <v>93.14</v>
      </c>
      <c r="H179" s="271">
        <f t="shared" si="22"/>
        <v>119.81</v>
      </c>
      <c r="I179" s="272">
        <f t="shared" si="23"/>
        <v>1797.15</v>
      </c>
      <c r="J179" s="273">
        <f t="shared" si="21"/>
        <v>8.0000000000000004E-4</v>
      </c>
      <c r="K179" s="252"/>
      <c r="L179" s="341"/>
      <c r="M179" s="342"/>
      <c r="N179" s="252"/>
      <c r="O179" s="252"/>
      <c r="P179" s="252"/>
      <c r="Q179" s="252"/>
      <c r="R179" s="252"/>
      <c r="S179" s="252"/>
      <c r="T179" s="252"/>
      <c r="U179" s="252"/>
      <c r="V179" s="252"/>
      <c r="W179" s="252"/>
      <c r="X179" s="252"/>
      <c r="Y179" s="252"/>
      <c r="Z179" s="252"/>
      <c r="AA179" s="252"/>
      <c r="AB179" s="252"/>
      <c r="AC179" s="252"/>
      <c r="AD179" s="252"/>
      <c r="AE179" s="252"/>
      <c r="AF179" s="252"/>
      <c r="AG179" s="252"/>
      <c r="AH179" s="252"/>
      <c r="AI179" s="252"/>
      <c r="AJ179" s="252"/>
      <c r="AK179" s="252"/>
      <c r="AL179" s="252"/>
      <c r="AM179" s="252"/>
      <c r="AN179" s="252"/>
      <c r="AO179" s="252"/>
      <c r="AP179" s="252"/>
      <c r="AQ179" s="252"/>
      <c r="AR179" s="252"/>
      <c r="AS179" s="252"/>
      <c r="AT179" s="252"/>
      <c r="AU179" s="252"/>
      <c r="AV179" s="252"/>
      <c r="AW179" s="252"/>
      <c r="AX179" s="252"/>
      <c r="AY179" s="252"/>
      <c r="AZ179" s="252"/>
      <c r="BA179" s="252"/>
      <c r="BB179" s="252"/>
      <c r="BC179" s="252"/>
      <c r="BD179" s="252"/>
      <c r="BE179" s="252"/>
      <c r="BF179" s="252"/>
      <c r="BG179" s="252"/>
      <c r="BH179" s="252"/>
      <c r="BI179" s="252"/>
      <c r="BJ179" s="252"/>
      <c r="BK179" s="252"/>
    </row>
    <row r="180" spans="1:63" ht="24.95" customHeight="1">
      <c r="A180" s="310" t="s">
        <v>381</v>
      </c>
      <c r="B180" s="267">
        <v>91931</v>
      </c>
      <c r="C180" s="267" t="s">
        <v>21</v>
      </c>
      <c r="D180" s="268" t="s">
        <v>382</v>
      </c>
      <c r="E180" s="269" t="s">
        <v>39</v>
      </c>
      <c r="F180" s="270">
        <v>235</v>
      </c>
      <c r="G180" s="271">
        <v>11.58</v>
      </c>
      <c r="H180" s="271">
        <f t="shared" si="22"/>
        <v>14.9</v>
      </c>
      <c r="I180" s="272">
        <f t="shared" si="23"/>
        <v>3501.5</v>
      </c>
      <c r="J180" s="273">
        <f t="shared" si="21"/>
        <v>1.5E-3</v>
      </c>
      <c r="K180" s="252"/>
      <c r="L180" s="341"/>
      <c r="M180" s="342"/>
      <c r="N180" s="252"/>
      <c r="O180" s="252"/>
      <c r="P180" s="252"/>
      <c r="Q180" s="252"/>
      <c r="R180" s="252"/>
      <c r="S180" s="252"/>
      <c r="T180" s="252"/>
      <c r="U180" s="252"/>
      <c r="V180" s="252"/>
      <c r="W180" s="252"/>
      <c r="X180" s="252"/>
      <c r="Y180" s="252"/>
      <c r="Z180" s="252"/>
      <c r="AA180" s="252"/>
      <c r="AB180" s="252"/>
      <c r="AC180" s="252"/>
      <c r="AD180" s="252"/>
      <c r="AE180" s="252"/>
      <c r="AF180" s="252"/>
      <c r="AG180" s="252"/>
      <c r="AH180" s="252"/>
      <c r="AI180" s="252"/>
      <c r="AJ180" s="252"/>
      <c r="AK180" s="252"/>
      <c r="AL180" s="252"/>
      <c r="AM180" s="252"/>
      <c r="AN180" s="252"/>
      <c r="AO180" s="252"/>
      <c r="AP180" s="252"/>
      <c r="AQ180" s="252"/>
      <c r="AR180" s="252"/>
      <c r="AS180" s="252"/>
      <c r="AT180" s="252"/>
      <c r="AU180" s="252"/>
      <c r="AV180" s="252"/>
      <c r="AW180" s="252"/>
      <c r="AX180" s="252"/>
      <c r="AY180" s="252"/>
      <c r="AZ180" s="252"/>
      <c r="BA180" s="252"/>
      <c r="BB180" s="252"/>
      <c r="BC180" s="252"/>
      <c r="BD180" s="252"/>
      <c r="BE180" s="252"/>
      <c r="BF180" s="252"/>
      <c r="BG180" s="252"/>
      <c r="BH180" s="252"/>
      <c r="BI180" s="252"/>
      <c r="BJ180" s="252"/>
      <c r="BK180" s="252"/>
    </row>
    <row r="181" spans="1:63" ht="35.25" customHeight="1">
      <c r="A181" s="310" t="s">
        <v>383</v>
      </c>
      <c r="B181" s="267">
        <v>91932</v>
      </c>
      <c r="C181" s="267" t="s">
        <v>21</v>
      </c>
      <c r="D181" s="268" t="s">
        <v>384</v>
      </c>
      <c r="E181" s="269" t="s">
        <v>39</v>
      </c>
      <c r="F181" s="270">
        <v>75</v>
      </c>
      <c r="G181" s="271">
        <v>19.190000000000001</v>
      </c>
      <c r="H181" s="271">
        <f t="shared" si="22"/>
        <v>24.68</v>
      </c>
      <c r="I181" s="272">
        <f t="shared" si="23"/>
        <v>1851</v>
      </c>
      <c r="J181" s="273">
        <f t="shared" si="21"/>
        <v>8.0000000000000004E-4</v>
      </c>
      <c r="K181" s="252"/>
      <c r="L181" s="341"/>
      <c r="M181" s="342"/>
      <c r="N181" s="252"/>
      <c r="O181" s="252"/>
      <c r="P181" s="252"/>
      <c r="Q181" s="252"/>
      <c r="R181" s="252"/>
      <c r="S181" s="252"/>
      <c r="T181" s="252"/>
      <c r="U181" s="252"/>
      <c r="V181" s="252"/>
      <c r="W181" s="252"/>
      <c r="X181" s="252"/>
      <c r="Y181" s="252"/>
      <c r="Z181" s="252"/>
      <c r="AA181" s="252"/>
      <c r="AB181" s="252"/>
      <c r="AC181" s="252"/>
      <c r="AD181" s="252"/>
      <c r="AE181" s="252"/>
      <c r="AF181" s="252"/>
      <c r="AG181" s="252"/>
      <c r="AH181" s="252"/>
      <c r="AI181" s="252"/>
      <c r="AJ181" s="252"/>
      <c r="AK181" s="252"/>
      <c r="AL181" s="252"/>
      <c r="AM181" s="252"/>
      <c r="AN181" s="252"/>
      <c r="AO181" s="252"/>
      <c r="AP181" s="252"/>
      <c r="AQ181" s="252"/>
      <c r="AR181" s="252"/>
      <c r="AS181" s="252"/>
      <c r="AT181" s="252"/>
      <c r="AU181" s="252"/>
      <c r="AV181" s="252"/>
      <c r="AW181" s="252"/>
      <c r="AX181" s="252"/>
      <c r="AY181" s="252"/>
      <c r="AZ181" s="252"/>
      <c r="BA181" s="252"/>
      <c r="BB181" s="252"/>
      <c r="BC181" s="252"/>
      <c r="BD181" s="252"/>
      <c r="BE181" s="252"/>
      <c r="BF181" s="252"/>
      <c r="BG181" s="252"/>
      <c r="BH181" s="252"/>
      <c r="BI181" s="252"/>
      <c r="BJ181" s="252"/>
      <c r="BK181" s="252"/>
    </row>
    <row r="182" spans="1:63" ht="35.25" customHeight="1">
      <c r="A182" s="310" t="s">
        <v>385</v>
      </c>
      <c r="B182" s="267">
        <v>92988</v>
      </c>
      <c r="C182" s="267" t="s">
        <v>21</v>
      </c>
      <c r="D182" s="268" t="s">
        <v>386</v>
      </c>
      <c r="E182" s="269" t="s">
        <v>39</v>
      </c>
      <c r="F182" s="270">
        <v>85</v>
      </c>
      <c r="G182" s="271">
        <v>63.9</v>
      </c>
      <c r="H182" s="271">
        <f t="shared" si="22"/>
        <v>82.19</v>
      </c>
      <c r="I182" s="272">
        <f t="shared" si="23"/>
        <v>6986.15</v>
      </c>
      <c r="J182" s="273">
        <f t="shared" si="21"/>
        <v>3.0000000000000001E-3</v>
      </c>
      <c r="K182" s="252"/>
      <c r="L182" s="341"/>
      <c r="M182" s="342"/>
      <c r="N182" s="252"/>
      <c r="O182" s="252"/>
      <c r="P182" s="252"/>
      <c r="Q182" s="252"/>
      <c r="R182" s="252"/>
      <c r="S182" s="252"/>
      <c r="T182" s="252"/>
      <c r="U182" s="252"/>
      <c r="V182" s="252"/>
      <c r="W182" s="252"/>
      <c r="X182" s="252"/>
      <c r="Y182" s="252"/>
      <c r="Z182" s="252"/>
      <c r="AA182" s="252"/>
      <c r="AB182" s="252"/>
      <c r="AC182" s="252"/>
      <c r="AD182" s="252"/>
      <c r="AE182" s="252"/>
      <c r="AF182" s="252"/>
      <c r="AG182" s="252"/>
      <c r="AH182" s="252"/>
      <c r="AI182" s="252"/>
      <c r="AJ182" s="252"/>
      <c r="AK182" s="252"/>
      <c r="AL182" s="252"/>
      <c r="AM182" s="252"/>
      <c r="AN182" s="252"/>
      <c r="AO182" s="252"/>
      <c r="AP182" s="252"/>
      <c r="AQ182" s="252"/>
      <c r="AR182" s="252"/>
      <c r="AS182" s="252"/>
      <c r="AT182" s="252"/>
      <c r="AU182" s="252"/>
      <c r="AV182" s="252"/>
      <c r="AW182" s="252"/>
      <c r="AX182" s="252"/>
      <c r="AY182" s="252"/>
      <c r="AZ182" s="252"/>
      <c r="BA182" s="252"/>
      <c r="BB182" s="252"/>
      <c r="BC182" s="252"/>
      <c r="BD182" s="252"/>
      <c r="BE182" s="252"/>
      <c r="BF182" s="252"/>
      <c r="BG182" s="252"/>
      <c r="BH182" s="252"/>
      <c r="BI182" s="252"/>
      <c r="BJ182" s="252"/>
      <c r="BK182" s="252"/>
    </row>
    <row r="183" spans="1:63" ht="41.25" customHeight="1">
      <c r="A183" s="310" t="s">
        <v>387</v>
      </c>
      <c r="B183" s="267">
        <v>92990</v>
      </c>
      <c r="C183" s="267" t="s">
        <v>21</v>
      </c>
      <c r="D183" s="268" t="s">
        <v>388</v>
      </c>
      <c r="E183" s="269" t="s">
        <v>39</v>
      </c>
      <c r="F183" s="270">
        <v>15</v>
      </c>
      <c r="G183" s="271">
        <v>88.45</v>
      </c>
      <c r="H183" s="271">
        <f t="shared" si="22"/>
        <v>113.77</v>
      </c>
      <c r="I183" s="272">
        <f t="shared" si="23"/>
        <v>1706.55</v>
      </c>
      <c r="J183" s="273">
        <f t="shared" si="21"/>
        <v>6.9999999999999999E-4</v>
      </c>
      <c r="K183" s="252"/>
      <c r="L183" s="341"/>
      <c r="M183" s="342"/>
      <c r="N183" s="252"/>
      <c r="O183" s="252"/>
      <c r="P183" s="252"/>
      <c r="Q183" s="252"/>
      <c r="R183" s="252"/>
      <c r="S183" s="252"/>
      <c r="T183" s="252"/>
      <c r="U183" s="252"/>
      <c r="V183" s="252"/>
      <c r="W183" s="252"/>
      <c r="X183" s="252"/>
      <c r="Y183" s="252"/>
      <c r="Z183" s="252"/>
      <c r="AA183" s="252"/>
      <c r="AB183" s="252"/>
      <c r="AC183" s="252"/>
      <c r="AD183" s="252"/>
      <c r="AE183" s="252"/>
      <c r="AF183" s="252"/>
      <c r="AG183" s="252"/>
      <c r="AH183" s="252"/>
      <c r="AI183" s="252"/>
      <c r="AJ183" s="252"/>
      <c r="AK183" s="252"/>
      <c r="AL183" s="252"/>
      <c r="AM183" s="252"/>
      <c r="AN183" s="252"/>
      <c r="AO183" s="252"/>
      <c r="AP183" s="252"/>
      <c r="AQ183" s="252"/>
      <c r="AR183" s="252"/>
      <c r="AS183" s="252"/>
      <c r="AT183" s="252"/>
      <c r="AU183" s="252"/>
      <c r="AV183" s="252"/>
      <c r="AW183" s="252"/>
      <c r="AX183" s="252"/>
      <c r="AY183" s="252"/>
      <c r="AZ183" s="252"/>
      <c r="BA183" s="252"/>
      <c r="BB183" s="252"/>
      <c r="BC183" s="252"/>
      <c r="BD183" s="252"/>
      <c r="BE183" s="252"/>
      <c r="BF183" s="252"/>
      <c r="BG183" s="252"/>
      <c r="BH183" s="252"/>
      <c r="BI183" s="252"/>
      <c r="BJ183" s="252"/>
      <c r="BK183" s="252"/>
    </row>
    <row r="184" spans="1:63" ht="29.25" customHeight="1">
      <c r="A184" s="310" t="s">
        <v>389</v>
      </c>
      <c r="B184" s="267">
        <v>92992</v>
      </c>
      <c r="C184" s="267" t="s">
        <v>21</v>
      </c>
      <c r="D184" s="268" t="s">
        <v>390</v>
      </c>
      <c r="E184" s="269" t="s">
        <v>39</v>
      </c>
      <c r="F184" s="270">
        <v>281.45</v>
      </c>
      <c r="G184" s="271">
        <v>114.38</v>
      </c>
      <c r="H184" s="271">
        <f t="shared" si="22"/>
        <v>147.13</v>
      </c>
      <c r="I184" s="272">
        <f t="shared" si="23"/>
        <v>41409.74</v>
      </c>
      <c r="J184" s="273">
        <f t="shared" si="21"/>
        <v>1.7600000000000001E-2</v>
      </c>
      <c r="K184" s="252"/>
      <c r="L184" s="341"/>
      <c r="M184" s="342"/>
      <c r="N184" s="252"/>
      <c r="O184" s="252"/>
      <c r="P184" s="252"/>
      <c r="Q184" s="252"/>
      <c r="R184" s="252"/>
      <c r="S184" s="252"/>
      <c r="T184" s="252"/>
      <c r="U184" s="252"/>
      <c r="V184" s="252"/>
      <c r="W184" s="252"/>
      <c r="X184" s="252"/>
      <c r="Y184" s="252"/>
      <c r="Z184" s="252"/>
      <c r="AA184" s="252"/>
      <c r="AB184" s="252"/>
      <c r="AC184" s="252"/>
      <c r="AD184" s="252"/>
      <c r="AE184" s="252"/>
      <c r="AF184" s="252"/>
      <c r="AG184" s="252"/>
      <c r="AH184" s="252"/>
      <c r="AI184" s="252"/>
      <c r="AJ184" s="252"/>
      <c r="AK184" s="252"/>
      <c r="AL184" s="252"/>
      <c r="AM184" s="252"/>
      <c r="AN184" s="252"/>
      <c r="AO184" s="252"/>
      <c r="AP184" s="252"/>
      <c r="AQ184" s="252"/>
      <c r="AR184" s="252"/>
      <c r="AS184" s="252"/>
      <c r="AT184" s="252"/>
      <c r="AU184" s="252"/>
      <c r="AV184" s="252"/>
      <c r="AW184" s="252"/>
      <c r="AX184" s="252"/>
      <c r="AY184" s="252"/>
      <c r="AZ184" s="252"/>
      <c r="BA184" s="252"/>
      <c r="BB184" s="252"/>
      <c r="BC184" s="252"/>
      <c r="BD184" s="252"/>
      <c r="BE184" s="252"/>
      <c r="BF184" s="252"/>
      <c r="BG184" s="252"/>
      <c r="BH184" s="252"/>
      <c r="BI184" s="252"/>
      <c r="BJ184" s="252"/>
      <c r="BK184" s="252"/>
    </row>
    <row r="185" spans="1:63" ht="29.25" customHeight="1">
      <c r="A185" s="310" t="s">
        <v>391</v>
      </c>
      <c r="B185" s="267">
        <v>92994</v>
      </c>
      <c r="C185" s="267" t="s">
        <v>21</v>
      </c>
      <c r="D185" s="268" t="s">
        <v>392</v>
      </c>
      <c r="E185" s="269" t="s">
        <v>39</v>
      </c>
      <c r="F185" s="270">
        <v>62.1</v>
      </c>
      <c r="G185" s="271">
        <v>148.65</v>
      </c>
      <c r="H185" s="271">
        <f t="shared" si="22"/>
        <v>191.21</v>
      </c>
      <c r="I185" s="272">
        <f t="shared" si="23"/>
        <v>11874.14</v>
      </c>
      <c r="J185" s="273">
        <f t="shared" si="21"/>
        <v>5.0000000000000001E-3</v>
      </c>
      <c r="K185" s="252"/>
      <c r="L185" s="341"/>
      <c r="M185" s="342"/>
      <c r="N185" s="252"/>
      <c r="O185" s="252"/>
      <c r="P185" s="252"/>
      <c r="Q185" s="252"/>
      <c r="R185" s="252"/>
      <c r="S185" s="252"/>
      <c r="T185" s="252"/>
      <c r="U185" s="252"/>
      <c r="V185" s="252"/>
      <c r="W185" s="252"/>
      <c r="X185" s="252"/>
      <c r="Y185" s="252"/>
      <c r="Z185" s="252"/>
      <c r="AA185" s="252"/>
      <c r="AB185" s="252"/>
      <c r="AC185" s="252"/>
      <c r="AD185" s="252"/>
      <c r="AE185" s="252"/>
      <c r="AF185" s="252"/>
      <c r="AG185" s="252"/>
      <c r="AH185" s="252"/>
      <c r="AI185" s="252"/>
      <c r="AJ185" s="252"/>
      <c r="AK185" s="252"/>
      <c r="AL185" s="252"/>
      <c r="AM185" s="252"/>
      <c r="AN185" s="252"/>
      <c r="AO185" s="252"/>
      <c r="AP185" s="252"/>
      <c r="AQ185" s="252"/>
      <c r="AR185" s="252"/>
      <c r="AS185" s="252"/>
      <c r="AT185" s="252"/>
      <c r="AU185" s="252"/>
      <c r="AV185" s="252"/>
      <c r="AW185" s="252"/>
      <c r="AX185" s="252"/>
      <c r="AY185" s="252"/>
      <c r="AZ185" s="252"/>
      <c r="BA185" s="252"/>
      <c r="BB185" s="252"/>
      <c r="BC185" s="252"/>
      <c r="BD185" s="252"/>
      <c r="BE185" s="252"/>
      <c r="BF185" s="252"/>
      <c r="BG185" s="252"/>
      <c r="BH185" s="252"/>
      <c r="BI185" s="252"/>
      <c r="BJ185" s="252"/>
      <c r="BK185" s="252"/>
    </row>
    <row r="186" spans="1:63" ht="38.25" customHeight="1">
      <c r="A186" s="310" t="s">
        <v>393</v>
      </c>
      <c r="B186" s="267">
        <v>93000</v>
      </c>
      <c r="C186" s="267" t="s">
        <v>21</v>
      </c>
      <c r="D186" s="268" t="s">
        <v>394</v>
      </c>
      <c r="E186" s="269" t="s">
        <v>39</v>
      </c>
      <c r="F186" s="270">
        <v>329.68</v>
      </c>
      <c r="G186" s="271">
        <v>291.83999999999997</v>
      </c>
      <c r="H186" s="271">
        <f t="shared" si="22"/>
        <v>375.39</v>
      </c>
      <c r="I186" s="272">
        <f t="shared" si="23"/>
        <v>123758.58</v>
      </c>
      <c r="J186" s="273">
        <f t="shared" si="21"/>
        <v>5.2600000000000001E-2</v>
      </c>
      <c r="K186" s="252"/>
      <c r="L186" s="341"/>
      <c r="M186" s="342"/>
      <c r="N186" s="252"/>
      <c r="O186" s="252"/>
      <c r="P186" s="252"/>
      <c r="Q186" s="252"/>
      <c r="R186" s="252"/>
      <c r="S186" s="252"/>
      <c r="T186" s="252"/>
      <c r="U186" s="252"/>
      <c r="V186" s="252"/>
      <c r="W186" s="252"/>
      <c r="X186" s="252"/>
      <c r="Y186" s="252"/>
      <c r="Z186" s="252"/>
      <c r="AA186" s="252"/>
      <c r="AB186" s="252"/>
      <c r="AC186" s="252"/>
      <c r="AD186" s="252"/>
      <c r="AE186" s="252"/>
      <c r="AF186" s="252"/>
      <c r="AG186" s="252"/>
      <c r="AH186" s="252"/>
      <c r="AI186" s="252"/>
      <c r="AJ186" s="252"/>
      <c r="AK186" s="252"/>
      <c r="AL186" s="252"/>
      <c r="AM186" s="252"/>
      <c r="AN186" s="252"/>
      <c r="AO186" s="252"/>
      <c r="AP186" s="252"/>
      <c r="AQ186" s="252"/>
      <c r="AR186" s="252"/>
      <c r="AS186" s="252"/>
      <c r="AT186" s="252"/>
      <c r="AU186" s="252"/>
      <c r="AV186" s="252"/>
      <c r="AW186" s="252"/>
      <c r="AX186" s="252"/>
      <c r="AY186" s="252"/>
      <c r="AZ186" s="252"/>
      <c r="BA186" s="252"/>
      <c r="BB186" s="252"/>
      <c r="BC186" s="252"/>
      <c r="BD186" s="252"/>
      <c r="BE186" s="252"/>
      <c r="BF186" s="252"/>
      <c r="BG186" s="252"/>
      <c r="BH186" s="252"/>
      <c r="BI186" s="252"/>
      <c r="BJ186" s="252"/>
      <c r="BK186" s="252"/>
    </row>
    <row r="187" spans="1:63" ht="34.5" customHeight="1">
      <c r="A187" s="310" t="s">
        <v>395</v>
      </c>
      <c r="B187" s="267" t="s">
        <v>373</v>
      </c>
      <c r="C187" s="267" t="s">
        <v>65</v>
      </c>
      <c r="D187" s="268" t="s">
        <v>396</v>
      </c>
      <c r="E187" s="269" t="s">
        <v>39</v>
      </c>
      <c r="F187" s="270">
        <v>62</v>
      </c>
      <c r="G187" s="271">
        <v>27.57</v>
      </c>
      <c r="H187" s="271">
        <f t="shared" si="22"/>
        <v>35.46</v>
      </c>
      <c r="I187" s="272">
        <f t="shared" si="23"/>
        <v>2198.52</v>
      </c>
      <c r="J187" s="273">
        <f t="shared" si="21"/>
        <v>8.9999999999999998E-4</v>
      </c>
      <c r="K187" s="252"/>
      <c r="L187" s="341"/>
      <c r="M187" s="342"/>
      <c r="N187" s="252"/>
      <c r="O187" s="252"/>
      <c r="P187" s="252"/>
      <c r="Q187" s="252"/>
      <c r="R187" s="252"/>
      <c r="S187" s="252"/>
      <c r="T187" s="252"/>
      <c r="U187" s="252"/>
      <c r="V187" s="252"/>
      <c r="W187" s="252"/>
      <c r="X187" s="252"/>
      <c r="Y187" s="252"/>
      <c r="Z187" s="252"/>
      <c r="AA187" s="252"/>
      <c r="AB187" s="252"/>
      <c r="AC187" s="252"/>
      <c r="AD187" s="252"/>
      <c r="AE187" s="252"/>
      <c r="AF187" s="252"/>
      <c r="AG187" s="252"/>
      <c r="AH187" s="252"/>
      <c r="AI187" s="252"/>
      <c r="AJ187" s="252"/>
      <c r="AK187" s="252"/>
      <c r="AL187" s="252"/>
      <c r="AM187" s="252"/>
      <c r="AN187" s="252"/>
      <c r="AO187" s="252"/>
      <c r="AP187" s="252"/>
      <c r="AQ187" s="252"/>
      <c r="AR187" s="252"/>
      <c r="AS187" s="252"/>
      <c r="AT187" s="252"/>
      <c r="AU187" s="252"/>
      <c r="AV187" s="252"/>
      <c r="AW187" s="252"/>
      <c r="AX187" s="252"/>
      <c r="AY187" s="252"/>
      <c r="AZ187" s="252"/>
      <c r="BA187" s="252"/>
      <c r="BB187" s="252"/>
      <c r="BC187" s="252"/>
      <c r="BD187" s="252"/>
      <c r="BE187" s="252"/>
      <c r="BF187" s="252"/>
      <c r="BG187" s="252"/>
      <c r="BH187" s="252"/>
      <c r="BI187" s="252"/>
      <c r="BJ187" s="252"/>
      <c r="BK187" s="252"/>
    </row>
    <row r="188" spans="1:63" ht="24.95" customHeight="1">
      <c r="A188" s="276" t="s">
        <v>397</v>
      </c>
      <c r="B188" s="458" t="s">
        <v>398</v>
      </c>
      <c r="C188" s="458"/>
      <c r="D188" s="459"/>
      <c r="E188" s="299"/>
      <c r="F188" s="300"/>
      <c r="G188" s="301"/>
      <c r="H188" s="112"/>
      <c r="I188" s="115">
        <f>SUM(I189:I195)</f>
        <v>45206.13</v>
      </c>
      <c r="J188" s="307">
        <f t="shared" si="21"/>
        <v>1.9199999999999998E-2</v>
      </c>
      <c r="K188" s="252"/>
      <c r="L188" s="340"/>
      <c r="M188" s="342"/>
      <c r="N188" s="252"/>
      <c r="O188" s="252"/>
      <c r="P188" s="252"/>
      <c r="Q188" s="252"/>
      <c r="R188" s="252"/>
      <c r="S188" s="252"/>
      <c r="T188" s="252"/>
      <c r="U188" s="252"/>
      <c r="V188" s="252"/>
      <c r="W188" s="252"/>
      <c r="X188" s="252"/>
      <c r="Y188" s="252"/>
      <c r="Z188" s="252"/>
      <c r="AA188" s="252"/>
      <c r="AB188" s="252"/>
      <c r="AC188" s="252"/>
      <c r="AD188" s="252"/>
      <c r="AE188" s="252"/>
      <c r="AF188" s="252"/>
      <c r="AG188" s="252"/>
      <c r="AH188" s="252"/>
      <c r="AI188" s="252"/>
      <c r="AJ188" s="252"/>
      <c r="AK188" s="252"/>
      <c r="AL188" s="252"/>
      <c r="AM188" s="252"/>
      <c r="AN188" s="252"/>
      <c r="AO188" s="252"/>
      <c r="AP188" s="252"/>
      <c r="AQ188" s="252"/>
      <c r="AR188" s="252"/>
      <c r="AS188" s="252"/>
      <c r="AT188" s="252"/>
      <c r="AU188" s="252"/>
      <c r="AV188" s="252"/>
      <c r="AW188" s="252"/>
      <c r="AX188" s="252"/>
      <c r="AY188" s="252"/>
      <c r="AZ188" s="252"/>
      <c r="BA188" s="252"/>
      <c r="BB188" s="252"/>
      <c r="BC188" s="252"/>
      <c r="BD188" s="252"/>
      <c r="BE188" s="252"/>
      <c r="BF188" s="252"/>
      <c r="BG188" s="252"/>
      <c r="BH188" s="252"/>
      <c r="BI188" s="252"/>
      <c r="BJ188" s="252"/>
      <c r="BK188" s="288"/>
    </row>
    <row r="189" spans="1:63" ht="52.5" customHeight="1">
      <c r="A189" s="310" t="s">
        <v>399</v>
      </c>
      <c r="B189" s="267" t="s">
        <v>400</v>
      </c>
      <c r="C189" s="267" t="s">
        <v>35</v>
      </c>
      <c r="D189" s="268" t="s">
        <v>401</v>
      </c>
      <c r="E189" s="269" t="s">
        <v>6</v>
      </c>
      <c r="F189" s="270">
        <v>1</v>
      </c>
      <c r="G189" s="271">
        <v>14295.35</v>
      </c>
      <c r="H189" s="271">
        <f>ROUND(G189*(1+$G$2),2)</f>
        <v>18388.11</v>
      </c>
      <c r="I189" s="272">
        <f>ROUND(H189*F189,2)</f>
        <v>18388.11</v>
      </c>
      <c r="J189" s="273">
        <f t="shared" si="21"/>
        <v>7.7999999999999996E-3</v>
      </c>
      <c r="K189" s="252"/>
      <c r="L189" s="341"/>
      <c r="M189" s="342"/>
      <c r="N189" s="252"/>
      <c r="O189" s="252"/>
      <c r="P189" s="252"/>
      <c r="Q189" s="252"/>
      <c r="R189" s="252"/>
      <c r="S189" s="252"/>
      <c r="T189" s="252"/>
      <c r="U189" s="252"/>
      <c r="V189" s="252"/>
      <c r="W189" s="252"/>
      <c r="X189" s="252"/>
      <c r="Y189" s="252"/>
      <c r="Z189" s="252"/>
      <c r="AA189" s="252"/>
      <c r="AB189" s="252"/>
      <c r="AC189" s="252"/>
      <c r="AD189" s="252"/>
      <c r="AE189" s="252"/>
      <c r="AF189" s="252"/>
      <c r="AG189" s="252"/>
      <c r="AH189" s="252"/>
      <c r="AI189" s="252"/>
      <c r="AJ189" s="252"/>
      <c r="AK189" s="252"/>
      <c r="AL189" s="252"/>
      <c r="AM189" s="252"/>
      <c r="AN189" s="252"/>
      <c r="AO189" s="252"/>
      <c r="AP189" s="252"/>
      <c r="AQ189" s="252"/>
      <c r="AR189" s="252"/>
      <c r="AS189" s="252"/>
      <c r="AT189" s="252"/>
      <c r="AU189" s="252"/>
      <c r="AV189" s="252"/>
      <c r="AW189" s="252"/>
      <c r="AX189" s="252"/>
      <c r="AY189" s="252"/>
      <c r="AZ189" s="252"/>
      <c r="BA189" s="252"/>
      <c r="BB189" s="252"/>
      <c r="BC189" s="252"/>
      <c r="BD189" s="252"/>
      <c r="BE189" s="252"/>
      <c r="BF189" s="252"/>
      <c r="BG189" s="252"/>
      <c r="BH189" s="252"/>
      <c r="BI189" s="252"/>
      <c r="BJ189" s="252"/>
      <c r="BK189" s="252"/>
    </row>
    <row r="190" spans="1:63" ht="46.5" customHeight="1">
      <c r="A190" s="310" t="s">
        <v>402</v>
      </c>
      <c r="B190" s="267" t="s">
        <v>403</v>
      </c>
      <c r="C190" s="267" t="s">
        <v>35</v>
      </c>
      <c r="D190" s="268" t="s">
        <v>404</v>
      </c>
      <c r="E190" s="269" t="s">
        <v>6</v>
      </c>
      <c r="F190" s="270">
        <v>1</v>
      </c>
      <c r="G190" s="271">
        <v>3028.14</v>
      </c>
      <c r="H190" s="271">
        <f t="shared" ref="H190:H195" si="24">ROUND(G190*(1+$G$2),2)</f>
        <v>3895.1</v>
      </c>
      <c r="I190" s="272">
        <f t="shared" ref="I190:I195" si="25">ROUND(H190*F190,2)</f>
        <v>3895.1</v>
      </c>
      <c r="J190" s="273">
        <f t="shared" si="21"/>
        <v>1.6999999999999999E-3</v>
      </c>
      <c r="K190" s="252"/>
      <c r="L190" s="341"/>
      <c r="M190" s="342"/>
      <c r="N190" s="252"/>
      <c r="O190" s="252"/>
      <c r="P190" s="252"/>
      <c r="Q190" s="252"/>
      <c r="R190" s="252"/>
      <c r="S190" s="252"/>
      <c r="T190" s="252"/>
      <c r="U190" s="252"/>
      <c r="V190" s="252"/>
      <c r="W190" s="252"/>
      <c r="X190" s="252"/>
      <c r="Y190" s="252"/>
      <c r="Z190" s="252"/>
      <c r="AA190" s="252"/>
      <c r="AB190" s="252"/>
      <c r="AC190" s="252"/>
      <c r="AD190" s="252"/>
      <c r="AE190" s="252"/>
      <c r="AF190" s="252"/>
      <c r="AG190" s="252"/>
      <c r="AH190" s="252"/>
      <c r="AI190" s="252"/>
      <c r="AJ190" s="252"/>
      <c r="AK190" s="252"/>
      <c r="AL190" s="252"/>
      <c r="AM190" s="252"/>
      <c r="AN190" s="252"/>
      <c r="AO190" s="252"/>
      <c r="AP190" s="252"/>
      <c r="AQ190" s="252"/>
      <c r="AR190" s="252"/>
      <c r="AS190" s="252"/>
      <c r="AT190" s="252"/>
      <c r="AU190" s="252"/>
      <c r="AV190" s="252"/>
      <c r="AW190" s="252"/>
      <c r="AX190" s="252"/>
      <c r="AY190" s="252"/>
      <c r="AZ190" s="252"/>
      <c r="BA190" s="252"/>
      <c r="BB190" s="252"/>
      <c r="BC190" s="252"/>
      <c r="BD190" s="252"/>
      <c r="BE190" s="252"/>
      <c r="BF190" s="252"/>
      <c r="BG190" s="252"/>
      <c r="BH190" s="252"/>
      <c r="BI190" s="252"/>
      <c r="BJ190" s="252"/>
      <c r="BK190" s="252"/>
    </row>
    <row r="191" spans="1:63" ht="63" customHeight="1">
      <c r="A191" s="310" t="s">
        <v>405</v>
      </c>
      <c r="B191" s="267" t="s">
        <v>406</v>
      </c>
      <c r="C191" s="267" t="s">
        <v>35</v>
      </c>
      <c r="D191" s="268" t="s">
        <v>407</v>
      </c>
      <c r="E191" s="269" t="s">
        <v>6</v>
      </c>
      <c r="F191" s="270">
        <v>1</v>
      </c>
      <c r="G191" s="271">
        <v>5532.22</v>
      </c>
      <c r="H191" s="271">
        <f t="shared" si="24"/>
        <v>7116.09</v>
      </c>
      <c r="I191" s="272">
        <f t="shared" si="25"/>
        <v>7116.09</v>
      </c>
      <c r="J191" s="273">
        <f t="shared" si="21"/>
        <v>3.0000000000000001E-3</v>
      </c>
      <c r="K191" s="252"/>
      <c r="L191" s="341"/>
      <c r="M191" s="342"/>
      <c r="N191" s="252"/>
      <c r="O191" s="252"/>
      <c r="P191" s="252"/>
      <c r="Q191" s="252"/>
      <c r="R191" s="252"/>
      <c r="S191" s="252"/>
      <c r="T191" s="252"/>
      <c r="U191" s="252"/>
      <c r="V191" s="252"/>
      <c r="W191" s="252"/>
      <c r="X191" s="252"/>
      <c r="Y191" s="252"/>
      <c r="Z191" s="252"/>
      <c r="AA191" s="252"/>
      <c r="AB191" s="252"/>
      <c r="AC191" s="252"/>
      <c r="AD191" s="252"/>
      <c r="AE191" s="252"/>
      <c r="AF191" s="252"/>
      <c r="AG191" s="252"/>
      <c r="AH191" s="252"/>
      <c r="AI191" s="252"/>
      <c r="AJ191" s="252"/>
      <c r="AK191" s="252"/>
      <c r="AL191" s="252"/>
      <c r="AM191" s="252"/>
      <c r="AN191" s="252"/>
      <c r="AO191" s="252"/>
      <c r="AP191" s="252"/>
      <c r="AQ191" s="252"/>
      <c r="AR191" s="252"/>
      <c r="AS191" s="252"/>
      <c r="AT191" s="252"/>
      <c r="AU191" s="252"/>
      <c r="AV191" s="252"/>
      <c r="AW191" s="252"/>
      <c r="AX191" s="252"/>
      <c r="AY191" s="252"/>
      <c r="AZ191" s="252"/>
      <c r="BA191" s="252"/>
      <c r="BB191" s="252"/>
      <c r="BC191" s="252"/>
      <c r="BD191" s="252"/>
      <c r="BE191" s="252"/>
      <c r="BF191" s="252"/>
      <c r="BG191" s="252"/>
      <c r="BH191" s="252"/>
      <c r="BI191" s="252"/>
      <c r="BJ191" s="252"/>
      <c r="BK191" s="252"/>
    </row>
    <row r="192" spans="1:63" ht="59.25" customHeight="1">
      <c r="A192" s="310" t="s">
        <v>408</v>
      </c>
      <c r="B192" s="267" t="s">
        <v>409</v>
      </c>
      <c r="C192" s="267" t="s">
        <v>35</v>
      </c>
      <c r="D192" s="268" t="s">
        <v>410</v>
      </c>
      <c r="E192" s="269" t="s">
        <v>6</v>
      </c>
      <c r="F192" s="270">
        <v>1</v>
      </c>
      <c r="G192" s="271">
        <v>5789.9</v>
      </c>
      <c r="H192" s="271">
        <f t="shared" si="24"/>
        <v>7447.55</v>
      </c>
      <c r="I192" s="272">
        <f t="shared" si="25"/>
        <v>7447.55</v>
      </c>
      <c r="J192" s="273">
        <f t="shared" si="21"/>
        <v>3.2000000000000002E-3</v>
      </c>
      <c r="K192" s="252"/>
      <c r="L192" s="341"/>
      <c r="M192" s="342"/>
      <c r="N192" s="252"/>
      <c r="O192" s="252"/>
      <c r="P192" s="252"/>
      <c r="Q192" s="252"/>
      <c r="R192" s="252"/>
      <c r="S192" s="252"/>
      <c r="T192" s="252"/>
      <c r="U192" s="252"/>
      <c r="V192" s="252"/>
      <c r="W192" s="252"/>
      <c r="X192" s="252"/>
      <c r="Y192" s="252"/>
      <c r="Z192" s="252"/>
      <c r="AA192" s="252"/>
      <c r="AB192" s="252"/>
      <c r="AC192" s="252"/>
      <c r="AD192" s="252"/>
      <c r="AE192" s="252"/>
      <c r="AF192" s="252"/>
      <c r="AG192" s="252"/>
      <c r="AH192" s="252"/>
      <c r="AI192" s="252"/>
      <c r="AJ192" s="252"/>
      <c r="AK192" s="252"/>
      <c r="AL192" s="252"/>
      <c r="AM192" s="252"/>
      <c r="AN192" s="252"/>
      <c r="AO192" s="252"/>
      <c r="AP192" s="252"/>
      <c r="AQ192" s="252"/>
      <c r="AR192" s="252"/>
      <c r="AS192" s="252"/>
      <c r="AT192" s="252"/>
      <c r="AU192" s="252"/>
      <c r="AV192" s="252"/>
      <c r="AW192" s="252"/>
      <c r="AX192" s="252"/>
      <c r="AY192" s="252"/>
      <c r="AZ192" s="252"/>
      <c r="BA192" s="252"/>
      <c r="BB192" s="252"/>
      <c r="BC192" s="252"/>
      <c r="BD192" s="252"/>
      <c r="BE192" s="252"/>
      <c r="BF192" s="252"/>
      <c r="BG192" s="252"/>
      <c r="BH192" s="252"/>
      <c r="BI192" s="252"/>
      <c r="BJ192" s="252"/>
      <c r="BK192" s="252"/>
    </row>
    <row r="193" spans="1:63" ht="43.5" customHeight="1">
      <c r="A193" s="310" t="s">
        <v>411</v>
      </c>
      <c r="B193" s="267" t="s">
        <v>412</v>
      </c>
      <c r="C193" s="267" t="s">
        <v>35</v>
      </c>
      <c r="D193" s="268" t="s">
        <v>413</v>
      </c>
      <c r="E193" s="269" t="s">
        <v>6</v>
      </c>
      <c r="F193" s="270">
        <v>1</v>
      </c>
      <c r="G193" s="271">
        <v>2522.33</v>
      </c>
      <c r="H193" s="271">
        <f t="shared" si="24"/>
        <v>3244.47</v>
      </c>
      <c r="I193" s="272">
        <f t="shared" si="25"/>
        <v>3244.47</v>
      </c>
      <c r="J193" s="273">
        <f t="shared" si="21"/>
        <v>1.4E-3</v>
      </c>
      <c r="K193" s="252"/>
      <c r="L193" s="341"/>
      <c r="M193" s="342"/>
      <c r="N193" s="252"/>
      <c r="O193" s="252"/>
      <c r="P193" s="252"/>
      <c r="Q193" s="252"/>
      <c r="R193" s="252"/>
      <c r="S193" s="252"/>
      <c r="T193" s="252"/>
      <c r="U193" s="252"/>
      <c r="V193" s="252"/>
      <c r="W193" s="252"/>
      <c r="X193" s="252"/>
      <c r="Y193" s="252"/>
      <c r="Z193" s="252"/>
      <c r="AA193" s="252"/>
      <c r="AB193" s="252"/>
      <c r="AC193" s="252"/>
      <c r="AD193" s="252"/>
      <c r="AE193" s="252"/>
      <c r="AF193" s="252"/>
      <c r="AG193" s="252"/>
      <c r="AH193" s="252"/>
      <c r="AI193" s="252"/>
      <c r="AJ193" s="252"/>
      <c r="AK193" s="252"/>
      <c r="AL193" s="252"/>
      <c r="AM193" s="252"/>
      <c r="AN193" s="252"/>
      <c r="AO193" s="252"/>
      <c r="AP193" s="252"/>
      <c r="AQ193" s="252"/>
      <c r="AR193" s="252"/>
      <c r="AS193" s="252"/>
      <c r="AT193" s="252"/>
      <c r="AU193" s="252"/>
      <c r="AV193" s="252"/>
      <c r="AW193" s="252"/>
      <c r="AX193" s="252"/>
      <c r="AY193" s="252"/>
      <c r="AZ193" s="252"/>
      <c r="BA193" s="252"/>
      <c r="BB193" s="252"/>
      <c r="BC193" s="252"/>
      <c r="BD193" s="252"/>
      <c r="BE193" s="252"/>
      <c r="BF193" s="252"/>
      <c r="BG193" s="252"/>
      <c r="BH193" s="252"/>
      <c r="BI193" s="252"/>
      <c r="BJ193" s="252"/>
      <c r="BK193" s="252"/>
    </row>
    <row r="194" spans="1:63" ht="48.75" customHeight="1">
      <c r="A194" s="310" t="s">
        <v>414</v>
      </c>
      <c r="B194" s="267" t="s">
        <v>415</v>
      </c>
      <c r="C194" s="267" t="s">
        <v>35</v>
      </c>
      <c r="D194" s="268" t="s">
        <v>416</v>
      </c>
      <c r="E194" s="269" t="s">
        <v>6</v>
      </c>
      <c r="F194" s="270">
        <v>1</v>
      </c>
      <c r="G194" s="271">
        <v>2759.46</v>
      </c>
      <c r="H194" s="271">
        <f t="shared" si="24"/>
        <v>3549.49</v>
      </c>
      <c r="I194" s="272">
        <f t="shared" si="25"/>
        <v>3549.49</v>
      </c>
      <c r="J194" s="273">
        <f t="shared" si="21"/>
        <v>1.5E-3</v>
      </c>
      <c r="K194" s="252"/>
      <c r="L194" s="341"/>
      <c r="M194" s="342"/>
      <c r="N194" s="252"/>
      <c r="O194" s="252"/>
      <c r="P194" s="252"/>
      <c r="Q194" s="252"/>
      <c r="R194" s="252"/>
      <c r="S194" s="252"/>
      <c r="T194" s="252"/>
      <c r="U194" s="252"/>
      <c r="V194" s="252"/>
      <c r="W194" s="252"/>
      <c r="X194" s="252"/>
      <c r="Y194" s="252"/>
      <c r="Z194" s="252"/>
      <c r="AA194" s="252"/>
      <c r="AB194" s="252"/>
      <c r="AC194" s="252"/>
      <c r="AD194" s="252"/>
      <c r="AE194" s="252"/>
      <c r="AF194" s="252"/>
      <c r="AG194" s="252"/>
      <c r="AH194" s="252"/>
      <c r="AI194" s="252"/>
      <c r="AJ194" s="252"/>
      <c r="AK194" s="252"/>
      <c r="AL194" s="252"/>
      <c r="AM194" s="252"/>
      <c r="AN194" s="252"/>
      <c r="AO194" s="252"/>
      <c r="AP194" s="252"/>
      <c r="AQ194" s="252"/>
      <c r="AR194" s="252"/>
      <c r="AS194" s="252"/>
      <c r="AT194" s="252"/>
      <c r="AU194" s="252"/>
      <c r="AV194" s="252"/>
      <c r="AW194" s="252"/>
      <c r="AX194" s="252"/>
      <c r="AY194" s="252"/>
      <c r="AZ194" s="252"/>
      <c r="BA194" s="252"/>
      <c r="BB194" s="252"/>
      <c r="BC194" s="252"/>
      <c r="BD194" s="252"/>
      <c r="BE194" s="252"/>
      <c r="BF194" s="252"/>
      <c r="BG194" s="252"/>
      <c r="BH194" s="252"/>
      <c r="BI194" s="252"/>
      <c r="BJ194" s="252"/>
      <c r="BK194" s="252"/>
    </row>
    <row r="195" spans="1:63" ht="49.5" customHeight="1">
      <c r="A195" s="310" t="s">
        <v>417</v>
      </c>
      <c r="B195" s="267" t="s">
        <v>418</v>
      </c>
      <c r="C195" s="267" t="s">
        <v>35</v>
      </c>
      <c r="D195" s="268" t="s">
        <v>419</v>
      </c>
      <c r="E195" s="269" t="s">
        <v>6</v>
      </c>
      <c r="F195" s="270">
        <v>1</v>
      </c>
      <c r="G195" s="271">
        <v>1216.92</v>
      </c>
      <c r="H195" s="271">
        <f t="shared" si="24"/>
        <v>1565.32</v>
      </c>
      <c r="I195" s="272">
        <f t="shared" si="25"/>
        <v>1565.32</v>
      </c>
      <c r="J195" s="273">
        <f t="shared" si="21"/>
        <v>6.9999999999999999E-4</v>
      </c>
      <c r="K195" s="252"/>
      <c r="L195" s="341"/>
      <c r="M195" s="342"/>
      <c r="N195" s="252"/>
      <c r="O195" s="252"/>
      <c r="P195" s="252"/>
      <c r="Q195" s="252"/>
      <c r="R195" s="252"/>
      <c r="S195" s="252"/>
      <c r="T195" s="252"/>
      <c r="U195" s="252"/>
      <c r="V195" s="252"/>
      <c r="W195" s="252"/>
      <c r="X195" s="252"/>
      <c r="Y195" s="252"/>
      <c r="Z195" s="252"/>
      <c r="AA195" s="252"/>
      <c r="AB195" s="252"/>
      <c r="AC195" s="252"/>
      <c r="AD195" s="252"/>
      <c r="AE195" s="252"/>
      <c r="AF195" s="252"/>
      <c r="AG195" s="252"/>
      <c r="AH195" s="252"/>
      <c r="AI195" s="252"/>
      <c r="AJ195" s="252"/>
      <c r="AK195" s="252"/>
      <c r="AL195" s="252"/>
      <c r="AM195" s="252"/>
      <c r="AN195" s="252"/>
      <c r="AO195" s="252"/>
      <c r="AP195" s="252"/>
      <c r="AQ195" s="252"/>
      <c r="AR195" s="252"/>
      <c r="AS195" s="252"/>
      <c r="AT195" s="252"/>
      <c r="AU195" s="252"/>
      <c r="AV195" s="252"/>
      <c r="AW195" s="252"/>
      <c r="AX195" s="252"/>
      <c r="AY195" s="252"/>
      <c r="AZ195" s="252"/>
      <c r="BA195" s="252"/>
      <c r="BB195" s="252"/>
      <c r="BC195" s="252"/>
      <c r="BD195" s="252"/>
      <c r="BE195" s="252"/>
      <c r="BF195" s="252"/>
      <c r="BG195" s="252"/>
      <c r="BH195" s="252"/>
      <c r="BI195" s="252"/>
      <c r="BJ195" s="252"/>
      <c r="BK195" s="252"/>
    </row>
    <row r="196" spans="1:63" ht="24.95" customHeight="1">
      <c r="A196" s="276" t="s">
        <v>420</v>
      </c>
      <c r="B196" s="458" t="s">
        <v>421</v>
      </c>
      <c r="C196" s="458"/>
      <c r="D196" s="459"/>
      <c r="E196" s="299"/>
      <c r="F196" s="300"/>
      <c r="G196" s="300"/>
      <c r="H196" s="112"/>
      <c r="I196" s="115">
        <f>SUM(I197:I222)</f>
        <v>291459.34999999992</v>
      </c>
      <c r="J196" s="307">
        <f t="shared" si="21"/>
        <v>0.12379999999999999</v>
      </c>
      <c r="K196" s="252"/>
      <c r="L196" s="340"/>
      <c r="M196" s="342"/>
      <c r="N196" s="252"/>
      <c r="O196" s="252"/>
      <c r="P196" s="252"/>
      <c r="Q196" s="252"/>
      <c r="R196" s="252"/>
      <c r="S196" s="252"/>
      <c r="T196" s="252"/>
      <c r="U196" s="252"/>
      <c r="V196" s="252"/>
      <c r="W196" s="252"/>
      <c r="X196" s="252"/>
      <c r="Y196" s="252"/>
      <c r="Z196" s="252"/>
      <c r="AA196" s="252"/>
      <c r="AB196" s="252"/>
      <c r="AC196" s="252"/>
      <c r="AD196" s="252"/>
      <c r="AE196" s="252"/>
      <c r="AF196" s="252"/>
      <c r="AG196" s="252"/>
      <c r="AH196" s="252"/>
      <c r="AI196" s="252"/>
      <c r="AJ196" s="252"/>
      <c r="AK196" s="252"/>
      <c r="AL196" s="252"/>
      <c r="AM196" s="252"/>
      <c r="AN196" s="252"/>
      <c r="AO196" s="252"/>
      <c r="AP196" s="252"/>
      <c r="AQ196" s="252"/>
      <c r="AR196" s="252"/>
      <c r="AS196" s="252"/>
      <c r="AT196" s="252"/>
      <c r="AU196" s="252"/>
      <c r="AV196" s="252"/>
      <c r="AW196" s="252"/>
      <c r="AX196" s="252"/>
      <c r="AY196" s="252"/>
      <c r="AZ196" s="252"/>
      <c r="BA196" s="252"/>
      <c r="BB196" s="252"/>
      <c r="BC196" s="252"/>
      <c r="BD196" s="252"/>
      <c r="BE196" s="252"/>
      <c r="BF196" s="252"/>
      <c r="BG196" s="252"/>
      <c r="BH196" s="252"/>
      <c r="BI196" s="252"/>
      <c r="BJ196" s="252"/>
      <c r="BK196" s="288"/>
    </row>
    <row r="197" spans="1:63" ht="55.5" customHeight="1">
      <c r="A197" s="310" t="s">
        <v>422</v>
      </c>
      <c r="B197" s="267" t="s">
        <v>423</v>
      </c>
      <c r="C197" s="267" t="s">
        <v>35</v>
      </c>
      <c r="D197" s="268" t="s">
        <v>424</v>
      </c>
      <c r="E197" s="269" t="s">
        <v>6</v>
      </c>
      <c r="F197" s="270">
        <v>194</v>
      </c>
      <c r="G197" s="271">
        <v>174.54</v>
      </c>
      <c r="H197" s="271">
        <f>ROUND(G197*(1+$G$2),2)</f>
        <v>224.51</v>
      </c>
      <c r="I197" s="272">
        <f>ROUND(H197*F197,2)</f>
        <v>43554.94</v>
      </c>
      <c r="J197" s="273">
        <f t="shared" si="21"/>
        <v>1.8499999999999999E-2</v>
      </c>
      <c r="K197" s="252"/>
      <c r="L197" s="341"/>
      <c r="M197" s="342"/>
      <c r="N197" s="252"/>
      <c r="O197" s="252"/>
      <c r="P197" s="252"/>
      <c r="Q197" s="252"/>
      <c r="R197" s="252"/>
      <c r="S197" s="252"/>
      <c r="T197" s="252"/>
      <c r="U197" s="252"/>
      <c r="V197" s="252"/>
      <c r="W197" s="252"/>
      <c r="X197" s="252"/>
      <c r="Y197" s="252"/>
      <c r="Z197" s="252"/>
      <c r="AA197" s="252"/>
      <c r="AB197" s="252"/>
      <c r="AC197" s="252"/>
      <c r="AD197" s="252"/>
      <c r="AE197" s="252"/>
      <c r="AF197" s="252"/>
      <c r="AG197" s="252"/>
      <c r="AH197" s="252"/>
      <c r="AI197" s="252"/>
      <c r="AJ197" s="252"/>
      <c r="AK197" s="252"/>
      <c r="AL197" s="252"/>
      <c r="AM197" s="252"/>
      <c r="AN197" s="252"/>
      <c r="AO197" s="252"/>
      <c r="AP197" s="252"/>
      <c r="AQ197" s="252"/>
      <c r="AR197" s="252"/>
      <c r="AS197" s="252"/>
      <c r="AT197" s="252"/>
      <c r="AU197" s="252"/>
      <c r="AV197" s="252"/>
      <c r="AW197" s="252"/>
      <c r="AX197" s="252"/>
      <c r="AY197" s="252"/>
      <c r="AZ197" s="252"/>
      <c r="BA197" s="252"/>
      <c r="BB197" s="252"/>
      <c r="BC197" s="252"/>
      <c r="BD197" s="252"/>
      <c r="BE197" s="252"/>
      <c r="BF197" s="252"/>
      <c r="BG197" s="252"/>
      <c r="BH197" s="252"/>
      <c r="BI197" s="252"/>
      <c r="BJ197" s="252"/>
      <c r="BK197" s="252"/>
    </row>
    <row r="198" spans="1:63" ht="50.25" customHeight="1">
      <c r="A198" s="310" t="s">
        <v>425</v>
      </c>
      <c r="B198" s="267" t="s">
        <v>426</v>
      </c>
      <c r="C198" s="267" t="s">
        <v>35</v>
      </c>
      <c r="D198" s="268" t="s">
        <v>427</v>
      </c>
      <c r="E198" s="269" t="s">
        <v>6</v>
      </c>
      <c r="F198" s="270">
        <v>50</v>
      </c>
      <c r="G198" s="271">
        <v>265.57</v>
      </c>
      <c r="H198" s="271">
        <f t="shared" ref="H198:H222" si="26">ROUND(G198*(1+$G$2),2)</f>
        <v>341.6</v>
      </c>
      <c r="I198" s="272">
        <f t="shared" ref="I198:I222" si="27">ROUND(H198*F198,2)</f>
        <v>17080</v>
      </c>
      <c r="J198" s="273">
        <f t="shared" si="21"/>
        <v>7.3000000000000001E-3</v>
      </c>
      <c r="K198" s="252"/>
      <c r="L198" s="341"/>
      <c r="M198" s="342"/>
      <c r="N198" s="252"/>
      <c r="O198" s="252"/>
      <c r="P198" s="252"/>
      <c r="Q198" s="252"/>
      <c r="R198" s="252"/>
      <c r="S198" s="252"/>
      <c r="T198" s="252"/>
      <c r="U198" s="252"/>
      <c r="V198" s="252"/>
      <c r="W198" s="252"/>
      <c r="X198" s="252"/>
      <c r="Y198" s="252"/>
      <c r="Z198" s="252"/>
      <c r="AA198" s="252"/>
      <c r="AB198" s="252"/>
      <c r="AC198" s="252"/>
      <c r="AD198" s="252"/>
      <c r="AE198" s="252"/>
      <c r="AF198" s="252"/>
      <c r="AG198" s="252"/>
      <c r="AH198" s="252"/>
      <c r="AI198" s="252"/>
      <c r="AJ198" s="252"/>
      <c r="AK198" s="252"/>
      <c r="AL198" s="252"/>
      <c r="AM198" s="252"/>
      <c r="AN198" s="252"/>
      <c r="AO198" s="252"/>
      <c r="AP198" s="252"/>
      <c r="AQ198" s="252"/>
      <c r="AR198" s="252"/>
      <c r="AS198" s="252"/>
      <c r="AT198" s="252"/>
      <c r="AU198" s="252"/>
      <c r="AV198" s="252"/>
      <c r="AW198" s="252"/>
      <c r="AX198" s="252"/>
      <c r="AY198" s="252"/>
      <c r="AZ198" s="252"/>
      <c r="BA198" s="252"/>
      <c r="BB198" s="252"/>
      <c r="BC198" s="252"/>
      <c r="BD198" s="252"/>
      <c r="BE198" s="252"/>
      <c r="BF198" s="252"/>
      <c r="BG198" s="252"/>
      <c r="BH198" s="252"/>
      <c r="BI198" s="252"/>
      <c r="BJ198" s="252"/>
      <c r="BK198" s="252"/>
    </row>
    <row r="199" spans="1:63" ht="43.5" customHeight="1">
      <c r="A199" s="310" t="s">
        <v>428</v>
      </c>
      <c r="B199" s="267" t="s">
        <v>429</v>
      </c>
      <c r="C199" s="267" t="s">
        <v>35</v>
      </c>
      <c r="D199" s="268" t="s">
        <v>430</v>
      </c>
      <c r="E199" s="269" t="s">
        <v>6</v>
      </c>
      <c r="F199" s="270">
        <v>24</v>
      </c>
      <c r="G199" s="271">
        <v>77.900000000000006</v>
      </c>
      <c r="H199" s="271">
        <f t="shared" si="26"/>
        <v>100.2</v>
      </c>
      <c r="I199" s="272">
        <f t="shared" si="27"/>
        <v>2404.8000000000002</v>
      </c>
      <c r="J199" s="273">
        <f t="shared" si="21"/>
        <v>1E-3</v>
      </c>
      <c r="K199" s="252"/>
      <c r="L199" s="341"/>
      <c r="M199" s="342"/>
      <c r="N199" s="252"/>
      <c r="O199" s="252"/>
      <c r="P199" s="252"/>
      <c r="Q199" s="252"/>
      <c r="R199" s="252"/>
      <c r="S199" s="252"/>
      <c r="T199" s="252"/>
      <c r="U199" s="252"/>
      <c r="V199" s="252"/>
      <c r="W199" s="252"/>
      <c r="X199" s="252"/>
      <c r="Y199" s="252"/>
      <c r="Z199" s="252"/>
      <c r="AA199" s="252"/>
      <c r="AB199" s="252"/>
      <c r="AC199" s="252"/>
      <c r="AD199" s="252"/>
      <c r="AE199" s="252"/>
      <c r="AF199" s="252"/>
      <c r="AG199" s="252"/>
      <c r="AH199" s="252"/>
      <c r="AI199" s="252"/>
      <c r="AJ199" s="252"/>
      <c r="AK199" s="252"/>
      <c r="AL199" s="252"/>
      <c r="AM199" s="252"/>
      <c r="AN199" s="252"/>
      <c r="AO199" s="252"/>
      <c r="AP199" s="252"/>
      <c r="AQ199" s="252"/>
      <c r="AR199" s="252"/>
      <c r="AS199" s="252"/>
      <c r="AT199" s="252"/>
      <c r="AU199" s="252"/>
      <c r="AV199" s="252"/>
      <c r="AW199" s="252"/>
      <c r="AX199" s="252"/>
      <c r="AY199" s="252"/>
      <c r="AZ199" s="252"/>
      <c r="BA199" s="252"/>
      <c r="BB199" s="252"/>
      <c r="BC199" s="252"/>
      <c r="BD199" s="252"/>
      <c r="BE199" s="252"/>
      <c r="BF199" s="252"/>
      <c r="BG199" s="252"/>
      <c r="BH199" s="252"/>
      <c r="BI199" s="252"/>
      <c r="BJ199" s="252"/>
      <c r="BK199" s="252"/>
    </row>
    <row r="200" spans="1:63" ht="51" customHeight="1">
      <c r="A200" s="310" t="s">
        <v>431</v>
      </c>
      <c r="B200" s="267" t="s">
        <v>432</v>
      </c>
      <c r="C200" s="267" t="s">
        <v>35</v>
      </c>
      <c r="D200" s="268" t="s">
        <v>433</v>
      </c>
      <c r="E200" s="269" t="s">
        <v>6</v>
      </c>
      <c r="F200" s="270">
        <v>4</v>
      </c>
      <c r="G200" s="271">
        <v>2777.31</v>
      </c>
      <c r="H200" s="271">
        <f t="shared" si="26"/>
        <v>3572.45</v>
      </c>
      <c r="I200" s="272">
        <f t="shared" si="27"/>
        <v>14289.8</v>
      </c>
      <c r="J200" s="273">
        <f t="shared" si="21"/>
        <v>6.1000000000000004E-3</v>
      </c>
      <c r="K200" s="252"/>
      <c r="L200" s="341"/>
      <c r="M200" s="342"/>
      <c r="N200" s="252"/>
      <c r="O200" s="252"/>
      <c r="P200" s="252"/>
      <c r="Q200" s="252"/>
      <c r="R200" s="252"/>
      <c r="S200" s="252"/>
      <c r="T200" s="252"/>
      <c r="U200" s="252"/>
      <c r="V200" s="252"/>
      <c r="W200" s="252"/>
      <c r="X200" s="252"/>
      <c r="Y200" s="252"/>
      <c r="Z200" s="252"/>
      <c r="AA200" s="252"/>
      <c r="AB200" s="252"/>
      <c r="AC200" s="252"/>
      <c r="AD200" s="252"/>
      <c r="AE200" s="252"/>
      <c r="AF200" s="252"/>
      <c r="AG200" s="252"/>
      <c r="AH200" s="252"/>
      <c r="AI200" s="252"/>
      <c r="AJ200" s="252"/>
      <c r="AK200" s="252"/>
      <c r="AL200" s="252"/>
      <c r="AM200" s="252"/>
      <c r="AN200" s="252"/>
      <c r="AO200" s="252"/>
      <c r="AP200" s="252"/>
      <c r="AQ200" s="252"/>
      <c r="AR200" s="252"/>
      <c r="AS200" s="252"/>
      <c r="AT200" s="252"/>
      <c r="AU200" s="252"/>
      <c r="AV200" s="252"/>
      <c r="AW200" s="252"/>
      <c r="AX200" s="252"/>
      <c r="AY200" s="252"/>
      <c r="AZ200" s="252"/>
      <c r="BA200" s="252"/>
      <c r="BB200" s="252"/>
      <c r="BC200" s="252"/>
      <c r="BD200" s="252"/>
      <c r="BE200" s="252"/>
      <c r="BF200" s="252"/>
      <c r="BG200" s="252"/>
      <c r="BH200" s="252"/>
      <c r="BI200" s="252"/>
      <c r="BJ200" s="252"/>
      <c r="BK200" s="252"/>
    </row>
    <row r="201" spans="1:63" ht="34.5" customHeight="1">
      <c r="A201" s="310" t="s">
        <v>434</v>
      </c>
      <c r="B201" s="267">
        <v>101632</v>
      </c>
      <c r="C201" s="267" t="s">
        <v>21</v>
      </c>
      <c r="D201" s="268" t="s">
        <v>435</v>
      </c>
      <c r="E201" s="269" t="s">
        <v>6</v>
      </c>
      <c r="F201" s="270">
        <v>4</v>
      </c>
      <c r="G201" s="271">
        <v>31.18</v>
      </c>
      <c r="H201" s="271">
        <f t="shared" si="26"/>
        <v>40.11</v>
      </c>
      <c r="I201" s="272">
        <f t="shared" si="27"/>
        <v>160.44</v>
      </c>
      <c r="J201" s="273">
        <f t="shared" si="21"/>
        <v>1E-4</v>
      </c>
      <c r="K201" s="252"/>
      <c r="L201" s="341"/>
      <c r="M201" s="342"/>
      <c r="N201" s="252"/>
      <c r="O201" s="252"/>
      <c r="P201" s="252"/>
      <c r="Q201" s="252"/>
      <c r="R201" s="252"/>
      <c r="S201" s="252"/>
      <c r="T201" s="252"/>
      <c r="U201" s="252"/>
      <c r="V201" s="252"/>
      <c r="W201" s="252"/>
      <c r="X201" s="252"/>
      <c r="Y201" s="252"/>
      <c r="Z201" s="252"/>
      <c r="AA201" s="252"/>
      <c r="AB201" s="252"/>
      <c r="AC201" s="252"/>
      <c r="AD201" s="252"/>
      <c r="AE201" s="252"/>
      <c r="AF201" s="252"/>
      <c r="AG201" s="252"/>
      <c r="AH201" s="252"/>
      <c r="AI201" s="252"/>
      <c r="AJ201" s="252"/>
      <c r="AK201" s="252"/>
      <c r="AL201" s="252"/>
      <c r="AM201" s="252"/>
      <c r="AN201" s="252"/>
      <c r="AO201" s="252"/>
      <c r="AP201" s="252"/>
      <c r="AQ201" s="252"/>
      <c r="AR201" s="252"/>
      <c r="AS201" s="252"/>
      <c r="AT201" s="252"/>
      <c r="AU201" s="252"/>
      <c r="AV201" s="252"/>
      <c r="AW201" s="252"/>
      <c r="AX201" s="252"/>
      <c r="AY201" s="252"/>
      <c r="AZ201" s="252"/>
      <c r="BA201" s="252"/>
      <c r="BB201" s="252"/>
      <c r="BC201" s="252"/>
      <c r="BD201" s="252"/>
      <c r="BE201" s="252"/>
      <c r="BF201" s="252"/>
      <c r="BG201" s="252"/>
      <c r="BH201" s="252"/>
      <c r="BI201" s="252"/>
      <c r="BJ201" s="252"/>
      <c r="BK201" s="252"/>
    </row>
    <row r="202" spans="1:63" ht="27.75" customHeight="1">
      <c r="A202" s="310" t="s">
        <v>436</v>
      </c>
      <c r="B202" s="267" t="s">
        <v>437</v>
      </c>
      <c r="C202" s="267" t="s">
        <v>35</v>
      </c>
      <c r="D202" s="268" t="s">
        <v>438</v>
      </c>
      <c r="E202" s="269" t="s">
        <v>6</v>
      </c>
      <c r="F202" s="270">
        <v>16</v>
      </c>
      <c r="G202" s="271">
        <v>57.5</v>
      </c>
      <c r="H202" s="271">
        <f t="shared" si="26"/>
        <v>73.959999999999994</v>
      </c>
      <c r="I202" s="272">
        <f t="shared" si="27"/>
        <v>1183.3599999999999</v>
      </c>
      <c r="J202" s="273">
        <f t="shared" si="21"/>
        <v>5.0000000000000001E-4</v>
      </c>
      <c r="K202" s="252"/>
      <c r="L202" s="341"/>
      <c r="M202" s="342"/>
      <c r="N202" s="252"/>
      <c r="O202" s="252"/>
      <c r="P202" s="252"/>
      <c r="Q202" s="252"/>
      <c r="R202" s="252"/>
      <c r="S202" s="252"/>
      <c r="T202" s="252"/>
      <c r="U202" s="252"/>
      <c r="V202" s="252"/>
      <c r="W202" s="252"/>
      <c r="X202" s="252"/>
      <c r="Y202" s="252"/>
      <c r="Z202" s="252"/>
      <c r="AA202" s="252"/>
      <c r="AB202" s="252"/>
      <c r="AC202" s="252"/>
      <c r="AD202" s="252"/>
      <c r="AE202" s="252"/>
      <c r="AF202" s="252"/>
      <c r="AG202" s="252"/>
      <c r="AH202" s="252"/>
      <c r="AI202" s="252"/>
      <c r="AJ202" s="252"/>
      <c r="AK202" s="252"/>
      <c r="AL202" s="252"/>
      <c r="AM202" s="252"/>
      <c r="AN202" s="252"/>
      <c r="AO202" s="252"/>
      <c r="AP202" s="252"/>
      <c r="AQ202" s="252"/>
      <c r="AR202" s="252"/>
      <c r="AS202" s="252"/>
      <c r="AT202" s="252"/>
      <c r="AU202" s="252"/>
      <c r="AV202" s="252"/>
      <c r="AW202" s="252"/>
      <c r="AX202" s="252"/>
      <c r="AY202" s="252"/>
      <c r="AZ202" s="252"/>
      <c r="BA202" s="252"/>
      <c r="BB202" s="252"/>
      <c r="BC202" s="252"/>
      <c r="BD202" s="252"/>
      <c r="BE202" s="252"/>
      <c r="BF202" s="252"/>
      <c r="BG202" s="252"/>
      <c r="BH202" s="252"/>
      <c r="BI202" s="252"/>
      <c r="BJ202" s="252"/>
      <c r="BK202" s="252"/>
    </row>
    <row r="203" spans="1:63" ht="24.95" customHeight="1">
      <c r="A203" s="310" t="s">
        <v>439</v>
      </c>
      <c r="B203" s="267" t="s">
        <v>440</v>
      </c>
      <c r="C203" s="267" t="s">
        <v>35</v>
      </c>
      <c r="D203" s="268" t="s">
        <v>441</v>
      </c>
      <c r="E203" s="269" t="s">
        <v>6</v>
      </c>
      <c r="F203" s="270">
        <v>1</v>
      </c>
      <c r="G203" s="271">
        <v>58.69</v>
      </c>
      <c r="H203" s="271">
        <f t="shared" si="26"/>
        <v>75.489999999999995</v>
      </c>
      <c r="I203" s="272">
        <f t="shared" si="27"/>
        <v>75.489999999999995</v>
      </c>
      <c r="J203" s="273">
        <f t="shared" si="21"/>
        <v>0</v>
      </c>
      <c r="K203" s="252"/>
      <c r="L203" s="341"/>
      <c r="M203" s="342"/>
      <c r="N203" s="252"/>
      <c r="O203" s="252"/>
      <c r="P203" s="252"/>
      <c r="Q203" s="252"/>
      <c r="R203" s="252"/>
      <c r="S203" s="252"/>
      <c r="T203" s="252"/>
      <c r="U203" s="252"/>
      <c r="V203" s="252"/>
      <c r="W203" s="252"/>
      <c r="X203" s="252"/>
      <c r="Y203" s="252"/>
      <c r="Z203" s="252"/>
      <c r="AA203" s="252"/>
      <c r="AB203" s="252"/>
      <c r="AC203" s="252"/>
      <c r="AD203" s="252"/>
      <c r="AE203" s="252"/>
      <c r="AF203" s="252"/>
      <c r="AG203" s="252"/>
      <c r="AH203" s="252"/>
      <c r="AI203" s="252"/>
      <c r="AJ203" s="252"/>
      <c r="AK203" s="252"/>
      <c r="AL203" s="252"/>
      <c r="AM203" s="252"/>
      <c r="AN203" s="252"/>
      <c r="AO203" s="252"/>
      <c r="AP203" s="252"/>
      <c r="AQ203" s="252"/>
      <c r="AR203" s="252"/>
      <c r="AS203" s="252"/>
      <c r="AT203" s="252"/>
      <c r="AU203" s="252"/>
      <c r="AV203" s="252"/>
      <c r="AW203" s="252"/>
      <c r="AX203" s="252"/>
      <c r="AY203" s="252"/>
      <c r="AZ203" s="252"/>
      <c r="BA203" s="252"/>
      <c r="BB203" s="252"/>
      <c r="BC203" s="252"/>
      <c r="BD203" s="252"/>
      <c r="BE203" s="252"/>
      <c r="BF203" s="252"/>
      <c r="BG203" s="252"/>
      <c r="BH203" s="252"/>
      <c r="BI203" s="252"/>
      <c r="BJ203" s="252"/>
      <c r="BK203" s="252"/>
    </row>
    <row r="204" spans="1:63" ht="30.75" customHeight="1">
      <c r="A204" s="310" t="s">
        <v>442</v>
      </c>
      <c r="B204" s="267" t="s">
        <v>443</v>
      </c>
      <c r="C204" s="267" t="s">
        <v>35</v>
      </c>
      <c r="D204" s="268" t="s">
        <v>444</v>
      </c>
      <c r="E204" s="269" t="s">
        <v>6</v>
      </c>
      <c r="F204" s="270">
        <v>20</v>
      </c>
      <c r="G204" s="271">
        <v>48.72</v>
      </c>
      <c r="H204" s="271">
        <f t="shared" si="26"/>
        <v>62.67</v>
      </c>
      <c r="I204" s="272">
        <f t="shared" si="27"/>
        <v>1253.4000000000001</v>
      </c>
      <c r="J204" s="273">
        <f t="shared" si="21"/>
        <v>5.0000000000000001E-4</v>
      </c>
      <c r="K204" s="252"/>
      <c r="L204" s="341"/>
      <c r="M204" s="342"/>
      <c r="N204" s="252"/>
      <c r="O204" s="252"/>
      <c r="P204" s="252"/>
      <c r="Q204" s="252"/>
      <c r="R204" s="252"/>
      <c r="S204" s="252"/>
      <c r="T204" s="252"/>
      <c r="U204" s="252"/>
      <c r="V204" s="252"/>
      <c r="W204" s="252"/>
      <c r="X204" s="252"/>
      <c r="Y204" s="252"/>
      <c r="Z204" s="252"/>
      <c r="AA204" s="252"/>
      <c r="AB204" s="252"/>
      <c r="AC204" s="252"/>
      <c r="AD204" s="252"/>
      <c r="AE204" s="252"/>
      <c r="AF204" s="252"/>
      <c r="AG204" s="252"/>
      <c r="AH204" s="252"/>
      <c r="AI204" s="252"/>
      <c r="AJ204" s="252"/>
      <c r="AK204" s="252"/>
      <c r="AL204" s="252"/>
      <c r="AM204" s="252"/>
      <c r="AN204" s="252"/>
      <c r="AO204" s="252"/>
      <c r="AP204" s="252"/>
      <c r="AQ204" s="252"/>
      <c r="AR204" s="252"/>
      <c r="AS204" s="252"/>
      <c r="AT204" s="252"/>
      <c r="AU204" s="252"/>
      <c r="AV204" s="252"/>
      <c r="AW204" s="252"/>
      <c r="AX204" s="252"/>
      <c r="AY204" s="252"/>
      <c r="AZ204" s="252"/>
      <c r="BA204" s="252"/>
      <c r="BB204" s="252"/>
      <c r="BC204" s="252"/>
      <c r="BD204" s="252"/>
      <c r="BE204" s="252"/>
      <c r="BF204" s="252"/>
      <c r="BG204" s="252"/>
      <c r="BH204" s="252"/>
      <c r="BI204" s="252"/>
      <c r="BJ204" s="252"/>
      <c r="BK204" s="252"/>
    </row>
    <row r="205" spans="1:63" ht="30" customHeight="1">
      <c r="A205" s="310" t="s">
        <v>445</v>
      </c>
      <c r="B205" s="267" t="s">
        <v>446</v>
      </c>
      <c r="C205" s="267" t="s">
        <v>35</v>
      </c>
      <c r="D205" s="268" t="s">
        <v>447</v>
      </c>
      <c r="E205" s="269" t="s">
        <v>6</v>
      </c>
      <c r="F205" s="270">
        <v>18</v>
      </c>
      <c r="G205" s="271">
        <v>45.6</v>
      </c>
      <c r="H205" s="271">
        <f t="shared" si="26"/>
        <v>58.66</v>
      </c>
      <c r="I205" s="272">
        <f t="shared" si="27"/>
        <v>1055.8800000000001</v>
      </c>
      <c r="J205" s="273">
        <f t="shared" si="21"/>
        <v>4.0000000000000002E-4</v>
      </c>
      <c r="K205" s="252"/>
      <c r="L205" s="341"/>
      <c r="M205" s="342"/>
      <c r="N205" s="252"/>
      <c r="O205" s="252"/>
      <c r="P205" s="252"/>
      <c r="Q205" s="252"/>
      <c r="R205" s="252"/>
      <c r="S205" s="252"/>
      <c r="T205" s="252"/>
      <c r="U205" s="252"/>
      <c r="V205" s="252"/>
      <c r="W205" s="252"/>
      <c r="X205" s="252"/>
      <c r="Y205" s="252"/>
      <c r="Z205" s="252"/>
      <c r="AA205" s="252"/>
      <c r="AB205" s="252"/>
      <c r="AC205" s="252"/>
      <c r="AD205" s="252"/>
      <c r="AE205" s="252"/>
      <c r="AF205" s="252"/>
      <c r="AG205" s="252"/>
      <c r="AH205" s="252"/>
      <c r="AI205" s="252"/>
      <c r="AJ205" s="252"/>
      <c r="AK205" s="252"/>
      <c r="AL205" s="252"/>
      <c r="AM205" s="252"/>
      <c r="AN205" s="252"/>
      <c r="AO205" s="252"/>
      <c r="AP205" s="252"/>
      <c r="AQ205" s="252"/>
      <c r="AR205" s="252"/>
      <c r="AS205" s="252"/>
      <c r="AT205" s="252"/>
      <c r="AU205" s="252"/>
      <c r="AV205" s="252"/>
      <c r="AW205" s="252"/>
      <c r="AX205" s="252"/>
      <c r="AY205" s="252"/>
      <c r="AZ205" s="252"/>
      <c r="BA205" s="252"/>
      <c r="BB205" s="252"/>
      <c r="BC205" s="252"/>
      <c r="BD205" s="252"/>
      <c r="BE205" s="252"/>
      <c r="BF205" s="252"/>
      <c r="BG205" s="252"/>
      <c r="BH205" s="252"/>
      <c r="BI205" s="252"/>
      <c r="BJ205" s="252"/>
      <c r="BK205" s="252"/>
    </row>
    <row r="206" spans="1:63" ht="32.25" customHeight="1">
      <c r="A206" s="310" t="s">
        <v>448</v>
      </c>
      <c r="B206" s="267" t="s">
        <v>449</v>
      </c>
      <c r="C206" s="267" t="s">
        <v>35</v>
      </c>
      <c r="D206" s="268" t="s">
        <v>450</v>
      </c>
      <c r="E206" s="269" t="s">
        <v>6</v>
      </c>
      <c r="F206" s="270">
        <v>46</v>
      </c>
      <c r="G206" s="271">
        <v>49.77</v>
      </c>
      <c r="H206" s="271">
        <f t="shared" si="26"/>
        <v>64.02</v>
      </c>
      <c r="I206" s="272">
        <f t="shared" si="27"/>
        <v>2944.92</v>
      </c>
      <c r="J206" s="273">
        <f t="shared" si="21"/>
        <v>1.2999999999999999E-3</v>
      </c>
      <c r="K206" s="252"/>
      <c r="L206" s="341"/>
      <c r="M206" s="342"/>
      <c r="N206" s="252"/>
      <c r="O206" s="252"/>
      <c r="P206" s="252"/>
      <c r="Q206" s="252"/>
      <c r="R206" s="252"/>
      <c r="S206" s="252"/>
      <c r="T206" s="252"/>
      <c r="U206" s="252"/>
      <c r="V206" s="252"/>
      <c r="W206" s="252"/>
      <c r="X206" s="252"/>
      <c r="Y206" s="252"/>
      <c r="Z206" s="252"/>
      <c r="AA206" s="252"/>
      <c r="AB206" s="252"/>
      <c r="AC206" s="252"/>
      <c r="AD206" s="252"/>
      <c r="AE206" s="252"/>
      <c r="AF206" s="252"/>
      <c r="AG206" s="252"/>
      <c r="AH206" s="252"/>
      <c r="AI206" s="252"/>
      <c r="AJ206" s="252"/>
      <c r="AK206" s="252"/>
      <c r="AL206" s="252"/>
      <c r="AM206" s="252"/>
      <c r="AN206" s="252"/>
      <c r="AO206" s="252"/>
      <c r="AP206" s="252"/>
      <c r="AQ206" s="252"/>
      <c r="AR206" s="252"/>
      <c r="AS206" s="252"/>
      <c r="AT206" s="252"/>
      <c r="AU206" s="252"/>
      <c r="AV206" s="252"/>
      <c r="AW206" s="252"/>
      <c r="AX206" s="252"/>
      <c r="AY206" s="252"/>
      <c r="AZ206" s="252"/>
      <c r="BA206" s="252"/>
      <c r="BB206" s="252"/>
      <c r="BC206" s="252"/>
      <c r="BD206" s="252"/>
      <c r="BE206" s="252"/>
      <c r="BF206" s="252"/>
      <c r="BG206" s="252"/>
      <c r="BH206" s="252"/>
      <c r="BI206" s="252"/>
      <c r="BJ206" s="252"/>
      <c r="BK206" s="252"/>
    </row>
    <row r="207" spans="1:63" ht="32.25" customHeight="1">
      <c r="A207" s="310" t="s">
        <v>451</v>
      </c>
      <c r="B207" s="267" t="s">
        <v>452</v>
      </c>
      <c r="C207" s="267" t="s">
        <v>35</v>
      </c>
      <c r="D207" s="268" t="s">
        <v>453</v>
      </c>
      <c r="E207" s="269" t="s">
        <v>6</v>
      </c>
      <c r="F207" s="270">
        <v>54</v>
      </c>
      <c r="G207" s="271">
        <v>74.16</v>
      </c>
      <c r="H207" s="271">
        <f t="shared" si="26"/>
        <v>95.39</v>
      </c>
      <c r="I207" s="272">
        <f t="shared" si="27"/>
        <v>5151.0600000000004</v>
      </c>
      <c r="J207" s="273">
        <f t="shared" si="21"/>
        <v>2.2000000000000001E-3</v>
      </c>
      <c r="K207" s="252"/>
      <c r="L207" s="341"/>
      <c r="M207" s="342"/>
      <c r="N207" s="252"/>
      <c r="O207" s="252"/>
      <c r="P207" s="252"/>
      <c r="Q207" s="252"/>
      <c r="R207" s="252"/>
      <c r="S207" s="252"/>
      <c r="T207" s="252"/>
      <c r="U207" s="252"/>
      <c r="V207" s="252"/>
      <c r="W207" s="252"/>
      <c r="X207" s="252"/>
      <c r="Y207" s="252"/>
      <c r="Z207" s="252"/>
      <c r="AA207" s="252"/>
      <c r="AB207" s="252"/>
      <c r="AC207" s="252"/>
      <c r="AD207" s="252"/>
      <c r="AE207" s="252"/>
      <c r="AF207" s="252"/>
      <c r="AG207" s="252"/>
      <c r="AH207" s="252"/>
      <c r="AI207" s="252"/>
      <c r="AJ207" s="252"/>
      <c r="AK207" s="252"/>
      <c r="AL207" s="252"/>
      <c r="AM207" s="252"/>
      <c r="AN207" s="252"/>
      <c r="AO207" s="252"/>
      <c r="AP207" s="252"/>
      <c r="AQ207" s="252"/>
      <c r="AR207" s="252"/>
      <c r="AS207" s="252"/>
      <c r="AT207" s="252"/>
      <c r="AU207" s="252"/>
      <c r="AV207" s="252"/>
      <c r="AW207" s="252"/>
      <c r="AX207" s="252"/>
      <c r="AY207" s="252"/>
      <c r="AZ207" s="252"/>
      <c r="BA207" s="252"/>
      <c r="BB207" s="252"/>
      <c r="BC207" s="252"/>
      <c r="BD207" s="252"/>
      <c r="BE207" s="252"/>
      <c r="BF207" s="252"/>
      <c r="BG207" s="252"/>
      <c r="BH207" s="252"/>
      <c r="BI207" s="252"/>
      <c r="BJ207" s="252"/>
      <c r="BK207" s="252"/>
    </row>
    <row r="208" spans="1:63" ht="34.5" customHeight="1">
      <c r="A208" s="310" t="s">
        <v>454</v>
      </c>
      <c r="B208" s="267" t="s">
        <v>455</v>
      </c>
      <c r="C208" s="267" t="s">
        <v>35</v>
      </c>
      <c r="D208" s="268" t="s">
        <v>456</v>
      </c>
      <c r="E208" s="269" t="s">
        <v>6</v>
      </c>
      <c r="F208" s="270">
        <v>4</v>
      </c>
      <c r="G208" s="271">
        <v>488.38</v>
      </c>
      <c r="H208" s="271">
        <f t="shared" si="26"/>
        <v>628.20000000000005</v>
      </c>
      <c r="I208" s="272">
        <f t="shared" si="27"/>
        <v>2512.8000000000002</v>
      </c>
      <c r="J208" s="273">
        <f t="shared" si="21"/>
        <v>1.1000000000000001E-3</v>
      </c>
      <c r="K208" s="252"/>
      <c r="L208" s="341"/>
      <c r="M208" s="342"/>
      <c r="N208" s="252"/>
      <c r="O208" s="252"/>
      <c r="P208" s="252"/>
      <c r="Q208" s="252"/>
      <c r="R208" s="252"/>
      <c r="S208" s="252"/>
      <c r="T208" s="252"/>
      <c r="U208" s="252"/>
      <c r="V208" s="252"/>
      <c r="W208" s="252"/>
      <c r="X208" s="252"/>
      <c r="Y208" s="252"/>
      <c r="Z208" s="252"/>
      <c r="AA208" s="252"/>
      <c r="AB208" s="252"/>
      <c r="AC208" s="252"/>
      <c r="AD208" s="252"/>
      <c r="AE208" s="252"/>
      <c r="AF208" s="252"/>
      <c r="AG208" s="252"/>
      <c r="AH208" s="252"/>
      <c r="AI208" s="252"/>
      <c r="AJ208" s="252"/>
      <c r="AK208" s="252"/>
      <c r="AL208" s="252"/>
      <c r="AM208" s="252"/>
      <c r="AN208" s="252"/>
      <c r="AO208" s="252"/>
      <c r="AP208" s="252"/>
      <c r="AQ208" s="252"/>
      <c r="AR208" s="252"/>
      <c r="AS208" s="252"/>
      <c r="AT208" s="252"/>
      <c r="AU208" s="252"/>
      <c r="AV208" s="252"/>
      <c r="AW208" s="252"/>
      <c r="AX208" s="252"/>
      <c r="AY208" s="252"/>
      <c r="AZ208" s="252"/>
      <c r="BA208" s="252"/>
      <c r="BB208" s="252"/>
      <c r="BC208" s="252"/>
      <c r="BD208" s="252"/>
      <c r="BE208" s="252"/>
      <c r="BF208" s="252"/>
      <c r="BG208" s="252"/>
      <c r="BH208" s="252"/>
      <c r="BI208" s="252"/>
      <c r="BJ208" s="252"/>
      <c r="BK208" s="252"/>
    </row>
    <row r="209" spans="1:63" ht="34.5" customHeight="1">
      <c r="A209" s="310" t="s">
        <v>457</v>
      </c>
      <c r="B209" s="267" t="s">
        <v>458</v>
      </c>
      <c r="C209" s="267" t="s">
        <v>65</v>
      </c>
      <c r="D209" s="268" t="s">
        <v>459</v>
      </c>
      <c r="E209" s="269" t="s">
        <v>39</v>
      </c>
      <c r="F209" s="270">
        <v>707.1</v>
      </c>
      <c r="G209" s="271">
        <v>25.66</v>
      </c>
      <c r="H209" s="271">
        <f t="shared" si="26"/>
        <v>33.01</v>
      </c>
      <c r="I209" s="272">
        <f t="shared" si="27"/>
        <v>23341.37</v>
      </c>
      <c r="J209" s="273">
        <f t="shared" si="21"/>
        <v>9.9000000000000008E-3</v>
      </c>
      <c r="K209" s="252"/>
      <c r="L209" s="341"/>
      <c r="M209" s="342"/>
      <c r="N209" s="252"/>
      <c r="O209" s="252"/>
      <c r="P209" s="252"/>
      <c r="Q209" s="252"/>
      <c r="R209" s="252"/>
      <c r="S209" s="252"/>
      <c r="T209" s="252"/>
      <c r="U209" s="252"/>
      <c r="V209" s="252"/>
      <c r="W209" s="252"/>
      <c r="X209" s="252"/>
      <c r="Y209" s="252"/>
      <c r="Z209" s="252"/>
      <c r="AA209" s="252"/>
      <c r="AB209" s="252"/>
      <c r="AC209" s="252"/>
      <c r="AD209" s="252"/>
      <c r="AE209" s="252"/>
      <c r="AF209" s="252"/>
      <c r="AG209" s="252"/>
      <c r="AH209" s="252"/>
      <c r="AI209" s="252"/>
      <c r="AJ209" s="252"/>
      <c r="AK209" s="252"/>
      <c r="AL209" s="252"/>
      <c r="AM209" s="252"/>
      <c r="AN209" s="252"/>
      <c r="AO209" s="252"/>
      <c r="AP209" s="252"/>
      <c r="AQ209" s="252"/>
      <c r="AR209" s="252"/>
      <c r="AS209" s="252"/>
      <c r="AT209" s="252"/>
      <c r="AU209" s="252"/>
      <c r="AV209" s="252"/>
      <c r="AW209" s="252"/>
      <c r="AX209" s="252"/>
      <c r="AY209" s="252"/>
      <c r="AZ209" s="252"/>
      <c r="BA209" s="252"/>
      <c r="BB209" s="252"/>
      <c r="BC209" s="252"/>
      <c r="BD209" s="252"/>
      <c r="BE209" s="252"/>
      <c r="BF209" s="252"/>
      <c r="BG209" s="252"/>
      <c r="BH209" s="252"/>
      <c r="BI209" s="252"/>
      <c r="BJ209" s="252"/>
      <c r="BK209" s="252"/>
    </row>
    <row r="210" spans="1:63" ht="24.95" customHeight="1">
      <c r="A210" s="310" t="s">
        <v>460</v>
      </c>
      <c r="B210" s="267">
        <v>95801</v>
      </c>
      <c r="C210" s="267" t="s">
        <v>21</v>
      </c>
      <c r="D210" s="268" t="s">
        <v>461</v>
      </c>
      <c r="E210" s="269" t="s">
        <v>6</v>
      </c>
      <c r="F210" s="270">
        <v>165</v>
      </c>
      <c r="G210" s="271">
        <v>48.95</v>
      </c>
      <c r="H210" s="271">
        <f t="shared" si="26"/>
        <v>62.96</v>
      </c>
      <c r="I210" s="272">
        <f t="shared" si="27"/>
        <v>10388.4</v>
      </c>
      <c r="J210" s="273">
        <f t="shared" si="21"/>
        <v>4.4000000000000003E-3</v>
      </c>
      <c r="K210" s="252"/>
      <c r="L210" s="341"/>
      <c r="M210" s="342"/>
      <c r="N210" s="252"/>
      <c r="O210" s="252"/>
      <c r="P210" s="252"/>
      <c r="Q210" s="252"/>
      <c r="R210" s="252"/>
      <c r="S210" s="252"/>
      <c r="T210" s="252"/>
      <c r="U210" s="252"/>
      <c r="V210" s="252"/>
      <c r="W210" s="252"/>
      <c r="X210" s="252"/>
      <c r="Y210" s="252"/>
      <c r="Z210" s="252"/>
      <c r="AA210" s="252"/>
      <c r="AB210" s="252"/>
      <c r="AC210" s="252"/>
      <c r="AD210" s="252"/>
      <c r="AE210" s="252"/>
      <c r="AF210" s="252"/>
      <c r="AG210" s="252"/>
      <c r="AH210" s="252"/>
      <c r="AI210" s="252"/>
      <c r="AJ210" s="252"/>
      <c r="AK210" s="252"/>
      <c r="AL210" s="252"/>
      <c r="AM210" s="252"/>
      <c r="AN210" s="252"/>
      <c r="AO210" s="252"/>
      <c r="AP210" s="252"/>
      <c r="AQ210" s="252"/>
      <c r="AR210" s="252"/>
      <c r="AS210" s="252"/>
      <c r="AT210" s="252"/>
      <c r="AU210" s="252"/>
      <c r="AV210" s="252"/>
      <c r="AW210" s="252"/>
      <c r="AX210" s="252"/>
      <c r="AY210" s="252"/>
      <c r="AZ210" s="252"/>
      <c r="BA210" s="252"/>
      <c r="BB210" s="252"/>
      <c r="BC210" s="252"/>
      <c r="BD210" s="252"/>
      <c r="BE210" s="252"/>
      <c r="BF210" s="252"/>
      <c r="BG210" s="252"/>
      <c r="BH210" s="252"/>
      <c r="BI210" s="252"/>
      <c r="BJ210" s="252"/>
      <c r="BK210" s="252"/>
    </row>
    <row r="211" spans="1:63" ht="34.5" customHeight="1">
      <c r="A211" s="310" t="s">
        <v>462</v>
      </c>
      <c r="B211" s="267" t="s">
        <v>373</v>
      </c>
      <c r="C211" s="267" t="s">
        <v>65</v>
      </c>
      <c r="D211" s="268" t="s">
        <v>463</v>
      </c>
      <c r="E211" s="269" t="s">
        <v>39</v>
      </c>
      <c r="F211" s="270">
        <v>340</v>
      </c>
      <c r="G211" s="271">
        <v>27.57</v>
      </c>
      <c r="H211" s="271">
        <f t="shared" si="26"/>
        <v>35.46</v>
      </c>
      <c r="I211" s="272">
        <f t="shared" si="27"/>
        <v>12056.4</v>
      </c>
      <c r="J211" s="273">
        <f t="shared" si="21"/>
        <v>5.1000000000000004E-3</v>
      </c>
      <c r="K211" s="252"/>
      <c r="L211" s="341"/>
      <c r="M211" s="342"/>
      <c r="N211" s="252"/>
      <c r="O211" s="252"/>
      <c r="P211" s="252"/>
      <c r="Q211" s="252"/>
      <c r="R211" s="252"/>
      <c r="S211" s="252"/>
      <c r="T211" s="252"/>
      <c r="U211" s="252"/>
      <c r="V211" s="252"/>
      <c r="W211" s="252"/>
      <c r="X211" s="252"/>
      <c r="Y211" s="252"/>
      <c r="Z211" s="252"/>
      <c r="AA211" s="252"/>
      <c r="AB211" s="252"/>
      <c r="AC211" s="252"/>
      <c r="AD211" s="252"/>
      <c r="AE211" s="252"/>
      <c r="AF211" s="252"/>
      <c r="AG211" s="252"/>
      <c r="AH211" s="252"/>
      <c r="AI211" s="252"/>
      <c r="AJ211" s="252"/>
      <c r="AK211" s="252"/>
      <c r="AL211" s="252"/>
      <c r="AM211" s="252"/>
      <c r="AN211" s="252"/>
      <c r="AO211" s="252"/>
      <c r="AP211" s="252"/>
      <c r="AQ211" s="252"/>
      <c r="AR211" s="252"/>
      <c r="AS211" s="252"/>
      <c r="AT211" s="252"/>
      <c r="AU211" s="252"/>
      <c r="AV211" s="252"/>
      <c r="AW211" s="252"/>
      <c r="AX211" s="252"/>
      <c r="AY211" s="252"/>
      <c r="AZ211" s="252"/>
      <c r="BA211" s="252"/>
      <c r="BB211" s="252"/>
      <c r="BC211" s="252"/>
      <c r="BD211" s="252"/>
      <c r="BE211" s="252"/>
      <c r="BF211" s="252"/>
      <c r="BG211" s="252"/>
      <c r="BH211" s="252"/>
      <c r="BI211" s="252"/>
      <c r="BJ211" s="252"/>
      <c r="BK211" s="252"/>
    </row>
    <row r="212" spans="1:63" ht="28.5" customHeight="1">
      <c r="A212" s="310" t="s">
        <v>464</v>
      </c>
      <c r="B212" s="267">
        <v>95802</v>
      </c>
      <c r="C212" s="267" t="s">
        <v>21</v>
      </c>
      <c r="D212" s="268" t="s">
        <v>465</v>
      </c>
      <c r="E212" s="269" t="s">
        <v>6</v>
      </c>
      <c r="F212" s="270">
        <v>50</v>
      </c>
      <c r="G212" s="271">
        <v>53.72</v>
      </c>
      <c r="H212" s="271">
        <f t="shared" si="26"/>
        <v>69.099999999999994</v>
      </c>
      <c r="I212" s="272">
        <f t="shared" si="27"/>
        <v>3455</v>
      </c>
      <c r="J212" s="273">
        <f t="shared" si="21"/>
        <v>1.5E-3</v>
      </c>
      <c r="K212" s="252"/>
      <c r="L212" s="341"/>
      <c r="M212" s="342"/>
      <c r="N212" s="252"/>
      <c r="O212" s="252"/>
      <c r="P212" s="252"/>
      <c r="Q212" s="252"/>
      <c r="R212" s="252"/>
      <c r="S212" s="252"/>
      <c r="T212" s="252"/>
      <c r="U212" s="252"/>
      <c r="V212" s="252"/>
      <c r="W212" s="252"/>
      <c r="X212" s="252"/>
      <c r="Y212" s="252"/>
      <c r="Z212" s="252"/>
      <c r="AA212" s="252"/>
      <c r="AB212" s="252"/>
      <c r="AC212" s="252"/>
      <c r="AD212" s="252"/>
      <c r="AE212" s="252"/>
      <c r="AF212" s="252"/>
      <c r="AG212" s="252"/>
      <c r="AH212" s="252"/>
      <c r="AI212" s="252"/>
      <c r="AJ212" s="252"/>
      <c r="AK212" s="252"/>
      <c r="AL212" s="252"/>
      <c r="AM212" s="252"/>
      <c r="AN212" s="252"/>
      <c r="AO212" s="252"/>
      <c r="AP212" s="252"/>
      <c r="AQ212" s="252"/>
      <c r="AR212" s="252"/>
      <c r="AS212" s="252"/>
      <c r="AT212" s="252"/>
      <c r="AU212" s="252"/>
      <c r="AV212" s="252"/>
      <c r="AW212" s="252"/>
      <c r="AX212" s="252"/>
      <c r="AY212" s="252"/>
      <c r="AZ212" s="252"/>
      <c r="BA212" s="252"/>
      <c r="BB212" s="252"/>
      <c r="BC212" s="252"/>
      <c r="BD212" s="252"/>
      <c r="BE212" s="252"/>
      <c r="BF212" s="252"/>
      <c r="BG212" s="252"/>
      <c r="BH212" s="252"/>
      <c r="BI212" s="252"/>
      <c r="BJ212" s="252"/>
      <c r="BK212" s="252"/>
    </row>
    <row r="213" spans="1:63" ht="24.95" customHeight="1">
      <c r="A213" s="310" t="s">
        <v>466</v>
      </c>
      <c r="B213" s="267">
        <v>97667</v>
      </c>
      <c r="C213" s="267" t="s">
        <v>21</v>
      </c>
      <c r="D213" s="268" t="s">
        <v>467</v>
      </c>
      <c r="E213" s="269" t="s">
        <v>39</v>
      </c>
      <c r="F213" s="270">
        <v>50</v>
      </c>
      <c r="G213" s="271">
        <v>9.07</v>
      </c>
      <c r="H213" s="271">
        <f t="shared" si="26"/>
        <v>11.67</v>
      </c>
      <c r="I213" s="272">
        <f t="shared" si="27"/>
        <v>583.5</v>
      </c>
      <c r="J213" s="273">
        <f t="shared" si="21"/>
        <v>2.0000000000000001E-4</v>
      </c>
      <c r="K213" s="252"/>
      <c r="L213" s="341"/>
      <c r="M213" s="342"/>
      <c r="N213" s="252"/>
      <c r="O213" s="252"/>
      <c r="P213" s="252"/>
      <c r="Q213" s="252"/>
      <c r="R213" s="252"/>
      <c r="S213" s="252"/>
      <c r="T213" s="252"/>
      <c r="U213" s="252"/>
      <c r="V213" s="252"/>
      <c r="W213" s="252"/>
      <c r="X213" s="252"/>
      <c r="Y213" s="252"/>
      <c r="Z213" s="252"/>
      <c r="AA213" s="252"/>
      <c r="AB213" s="252"/>
      <c r="AC213" s="252"/>
      <c r="AD213" s="252"/>
      <c r="AE213" s="252"/>
      <c r="AF213" s="252"/>
      <c r="AG213" s="252"/>
      <c r="AH213" s="252"/>
      <c r="AI213" s="252"/>
      <c r="AJ213" s="252"/>
      <c r="AK213" s="252"/>
      <c r="AL213" s="252"/>
      <c r="AM213" s="252"/>
      <c r="AN213" s="252"/>
      <c r="AO213" s="252"/>
      <c r="AP213" s="252"/>
      <c r="AQ213" s="252"/>
      <c r="AR213" s="252"/>
      <c r="AS213" s="252"/>
      <c r="AT213" s="252"/>
      <c r="AU213" s="252"/>
      <c r="AV213" s="252"/>
      <c r="AW213" s="252"/>
      <c r="AX213" s="252"/>
      <c r="AY213" s="252"/>
      <c r="AZ213" s="252"/>
      <c r="BA213" s="252"/>
      <c r="BB213" s="252"/>
      <c r="BC213" s="252"/>
      <c r="BD213" s="252"/>
      <c r="BE213" s="252"/>
      <c r="BF213" s="252"/>
      <c r="BG213" s="252"/>
      <c r="BH213" s="252"/>
      <c r="BI213" s="252"/>
      <c r="BJ213" s="252"/>
      <c r="BK213" s="252"/>
    </row>
    <row r="214" spans="1:63" ht="24.95" customHeight="1">
      <c r="A214" s="310" t="s">
        <v>468</v>
      </c>
      <c r="B214" s="267" t="s">
        <v>376</v>
      </c>
      <c r="C214" s="267" t="s">
        <v>65</v>
      </c>
      <c r="D214" s="268" t="s">
        <v>377</v>
      </c>
      <c r="E214" s="269" t="s">
        <v>39</v>
      </c>
      <c r="F214" s="270">
        <v>11</v>
      </c>
      <c r="G214" s="271">
        <v>73.97</v>
      </c>
      <c r="H214" s="271">
        <f t="shared" si="26"/>
        <v>95.15</v>
      </c>
      <c r="I214" s="272">
        <f t="shared" si="27"/>
        <v>1046.6500000000001</v>
      </c>
      <c r="J214" s="273">
        <f t="shared" si="21"/>
        <v>4.0000000000000002E-4</v>
      </c>
      <c r="K214" s="252"/>
      <c r="L214" s="341"/>
      <c r="M214" s="342"/>
      <c r="N214" s="252"/>
      <c r="O214" s="252"/>
      <c r="P214" s="252"/>
      <c r="Q214" s="252"/>
      <c r="R214" s="252"/>
      <c r="S214" s="252"/>
      <c r="T214" s="252"/>
      <c r="U214" s="252"/>
      <c r="V214" s="252"/>
      <c r="W214" s="252"/>
      <c r="X214" s="252"/>
      <c r="Y214" s="252"/>
      <c r="Z214" s="252"/>
      <c r="AA214" s="252"/>
      <c r="AB214" s="252"/>
      <c r="AC214" s="252"/>
      <c r="AD214" s="252"/>
      <c r="AE214" s="252"/>
      <c r="AF214" s="252"/>
      <c r="AG214" s="252"/>
      <c r="AH214" s="252"/>
      <c r="AI214" s="252"/>
      <c r="AJ214" s="252"/>
      <c r="AK214" s="252"/>
      <c r="AL214" s="252"/>
      <c r="AM214" s="252"/>
      <c r="AN214" s="252"/>
      <c r="AO214" s="252"/>
      <c r="AP214" s="252"/>
      <c r="AQ214" s="252"/>
      <c r="AR214" s="252"/>
      <c r="AS214" s="252"/>
      <c r="AT214" s="252"/>
      <c r="AU214" s="252"/>
      <c r="AV214" s="252"/>
      <c r="AW214" s="252"/>
      <c r="AX214" s="252"/>
      <c r="AY214" s="252"/>
      <c r="AZ214" s="252"/>
      <c r="BA214" s="252"/>
      <c r="BB214" s="252"/>
      <c r="BC214" s="252"/>
      <c r="BD214" s="252"/>
      <c r="BE214" s="252"/>
      <c r="BF214" s="252"/>
      <c r="BG214" s="252"/>
      <c r="BH214" s="252"/>
      <c r="BI214" s="252"/>
      <c r="BJ214" s="252"/>
      <c r="BK214" s="252"/>
    </row>
    <row r="215" spans="1:63" ht="24.95" customHeight="1">
      <c r="A215" s="310" t="s">
        <v>469</v>
      </c>
      <c r="B215" s="267" t="s">
        <v>470</v>
      </c>
      <c r="C215" s="267" t="s">
        <v>35</v>
      </c>
      <c r="D215" s="268" t="s">
        <v>471</v>
      </c>
      <c r="E215" s="269" t="s">
        <v>6</v>
      </c>
      <c r="F215" s="270">
        <v>3</v>
      </c>
      <c r="G215" s="271">
        <v>81.7</v>
      </c>
      <c r="H215" s="271">
        <f t="shared" si="26"/>
        <v>105.09</v>
      </c>
      <c r="I215" s="272">
        <f t="shared" si="27"/>
        <v>315.27</v>
      </c>
      <c r="J215" s="273">
        <f t="shared" si="21"/>
        <v>1E-4</v>
      </c>
      <c r="K215" s="252"/>
      <c r="L215" s="341"/>
      <c r="M215" s="342"/>
      <c r="N215" s="252"/>
      <c r="O215" s="252"/>
      <c r="P215" s="252"/>
      <c r="Q215" s="252"/>
      <c r="R215" s="252"/>
      <c r="S215" s="252"/>
      <c r="T215" s="252"/>
      <c r="U215" s="252"/>
      <c r="V215" s="252"/>
      <c r="W215" s="252"/>
      <c r="X215" s="252"/>
      <c r="Y215" s="252"/>
      <c r="Z215" s="252"/>
      <c r="AA215" s="252"/>
      <c r="AB215" s="252"/>
      <c r="AC215" s="252"/>
      <c r="AD215" s="252"/>
      <c r="AE215" s="252"/>
      <c r="AF215" s="252"/>
      <c r="AG215" s="252"/>
      <c r="AH215" s="252"/>
      <c r="AI215" s="252"/>
      <c r="AJ215" s="252"/>
      <c r="AK215" s="252"/>
      <c r="AL215" s="252"/>
      <c r="AM215" s="252"/>
      <c r="AN215" s="252"/>
      <c r="AO215" s="252"/>
      <c r="AP215" s="252"/>
      <c r="AQ215" s="252"/>
      <c r="AR215" s="252"/>
      <c r="AS215" s="252"/>
      <c r="AT215" s="252"/>
      <c r="AU215" s="252"/>
      <c r="AV215" s="252"/>
      <c r="AW215" s="252"/>
      <c r="AX215" s="252"/>
      <c r="AY215" s="252"/>
      <c r="AZ215" s="252"/>
      <c r="BA215" s="252"/>
      <c r="BB215" s="252"/>
      <c r="BC215" s="252"/>
      <c r="BD215" s="252"/>
      <c r="BE215" s="252"/>
      <c r="BF215" s="252"/>
      <c r="BG215" s="252"/>
      <c r="BH215" s="252"/>
      <c r="BI215" s="252"/>
      <c r="BJ215" s="252"/>
      <c r="BK215" s="252"/>
    </row>
    <row r="216" spans="1:63" ht="38.25" customHeight="1">
      <c r="A216" s="310" t="s">
        <v>472</v>
      </c>
      <c r="B216" s="267" t="s">
        <v>473</v>
      </c>
      <c r="C216" s="267" t="s">
        <v>65</v>
      </c>
      <c r="D216" s="268" t="s">
        <v>474</v>
      </c>
      <c r="E216" s="269" t="s">
        <v>39</v>
      </c>
      <c r="F216" s="270">
        <v>130</v>
      </c>
      <c r="G216" s="271">
        <v>57.51</v>
      </c>
      <c r="H216" s="271">
        <f t="shared" si="26"/>
        <v>73.98</v>
      </c>
      <c r="I216" s="272">
        <f t="shared" si="27"/>
        <v>9617.4</v>
      </c>
      <c r="J216" s="273">
        <f t="shared" si="21"/>
        <v>4.1000000000000003E-3</v>
      </c>
      <c r="K216" s="252"/>
      <c r="L216" s="341"/>
      <c r="M216" s="342"/>
      <c r="N216" s="252"/>
      <c r="O216" s="252"/>
      <c r="P216" s="252"/>
      <c r="Q216" s="252"/>
      <c r="R216" s="252"/>
      <c r="S216" s="252"/>
      <c r="T216" s="252"/>
      <c r="U216" s="252"/>
      <c r="V216" s="252"/>
      <c r="W216" s="252"/>
      <c r="X216" s="252"/>
      <c r="Y216" s="252"/>
      <c r="Z216" s="252"/>
      <c r="AA216" s="252"/>
      <c r="AB216" s="252"/>
      <c r="AC216" s="252"/>
      <c r="AD216" s="252"/>
      <c r="AE216" s="252"/>
      <c r="AF216" s="252"/>
      <c r="AG216" s="252"/>
      <c r="AH216" s="252"/>
      <c r="AI216" s="252"/>
      <c r="AJ216" s="252"/>
      <c r="AK216" s="252"/>
      <c r="AL216" s="252"/>
      <c r="AM216" s="252"/>
      <c r="AN216" s="252"/>
      <c r="AO216" s="252"/>
      <c r="AP216" s="252"/>
      <c r="AQ216" s="252"/>
      <c r="AR216" s="252"/>
      <c r="AS216" s="252"/>
      <c r="AT216" s="252"/>
      <c r="AU216" s="252"/>
      <c r="AV216" s="252"/>
      <c r="AW216" s="252"/>
      <c r="AX216" s="252"/>
      <c r="AY216" s="252"/>
      <c r="AZ216" s="252"/>
      <c r="BA216" s="252"/>
      <c r="BB216" s="252"/>
      <c r="BC216" s="252"/>
      <c r="BD216" s="252"/>
      <c r="BE216" s="252"/>
      <c r="BF216" s="252"/>
      <c r="BG216" s="252"/>
      <c r="BH216" s="252"/>
      <c r="BI216" s="252"/>
      <c r="BJ216" s="252"/>
      <c r="BK216" s="252"/>
    </row>
    <row r="217" spans="1:63" ht="24.95" customHeight="1">
      <c r="A217" s="310" t="s">
        <v>475</v>
      </c>
      <c r="B217" s="267" t="s">
        <v>476</v>
      </c>
      <c r="C217" s="267" t="s">
        <v>65</v>
      </c>
      <c r="D217" s="268" t="s">
        <v>477</v>
      </c>
      <c r="E217" s="269" t="s">
        <v>6</v>
      </c>
      <c r="F217" s="270">
        <v>488</v>
      </c>
      <c r="G217" s="271">
        <v>9.5</v>
      </c>
      <c r="H217" s="271">
        <f t="shared" si="26"/>
        <v>12.22</v>
      </c>
      <c r="I217" s="272">
        <f t="shared" si="27"/>
        <v>5963.36</v>
      </c>
      <c r="J217" s="273">
        <f t="shared" si="21"/>
        <v>2.5000000000000001E-3</v>
      </c>
      <c r="K217" s="252"/>
      <c r="L217" s="341"/>
      <c r="M217" s="342"/>
      <c r="N217" s="252"/>
      <c r="O217" s="252"/>
      <c r="P217" s="252"/>
      <c r="Q217" s="252"/>
      <c r="R217" s="252"/>
      <c r="S217" s="252"/>
      <c r="T217" s="252"/>
      <c r="U217" s="252"/>
      <c r="V217" s="252"/>
      <c r="W217" s="252"/>
      <c r="X217" s="252"/>
      <c r="Y217" s="252"/>
      <c r="Z217" s="252"/>
      <c r="AA217" s="252"/>
      <c r="AB217" s="252"/>
      <c r="AC217" s="252"/>
      <c r="AD217" s="252"/>
      <c r="AE217" s="252"/>
      <c r="AF217" s="252"/>
      <c r="AG217" s="252"/>
      <c r="AH217" s="252"/>
      <c r="AI217" s="252"/>
      <c r="AJ217" s="252"/>
      <c r="AK217" s="252"/>
      <c r="AL217" s="252"/>
      <c r="AM217" s="252"/>
      <c r="AN217" s="252"/>
      <c r="AO217" s="252"/>
      <c r="AP217" s="252"/>
      <c r="AQ217" s="252"/>
      <c r="AR217" s="252"/>
      <c r="AS217" s="252"/>
      <c r="AT217" s="252"/>
      <c r="AU217" s="252"/>
      <c r="AV217" s="252"/>
      <c r="AW217" s="252"/>
      <c r="AX217" s="252"/>
      <c r="AY217" s="252"/>
      <c r="AZ217" s="252"/>
      <c r="BA217" s="252"/>
      <c r="BB217" s="252"/>
      <c r="BC217" s="252"/>
      <c r="BD217" s="252"/>
      <c r="BE217" s="252"/>
      <c r="BF217" s="252"/>
      <c r="BG217" s="252"/>
      <c r="BH217" s="252"/>
      <c r="BI217" s="252"/>
      <c r="BJ217" s="252"/>
      <c r="BK217" s="252"/>
    </row>
    <row r="218" spans="1:63" ht="35.25" customHeight="1">
      <c r="A218" s="310" t="s">
        <v>478</v>
      </c>
      <c r="B218" s="267" t="s">
        <v>479</v>
      </c>
      <c r="C218" s="267" t="s">
        <v>65</v>
      </c>
      <c r="D218" s="268" t="s">
        <v>480</v>
      </c>
      <c r="E218" s="269" t="s">
        <v>39</v>
      </c>
      <c r="F218" s="270">
        <v>65</v>
      </c>
      <c r="G218" s="271">
        <v>136.31</v>
      </c>
      <c r="H218" s="271">
        <f t="shared" si="26"/>
        <v>175.34</v>
      </c>
      <c r="I218" s="272">
        <f t="shared" si="27"/>
        <v>11397.1</v>
      </c>
      <c r="J218" s="273">
        <f t="shared" si="21"/>
        <v>4.7999999999999996E-3</v>
      </c>
      <c r="K218" s="252"/>
      <c r="L218" s="341"/>
      <c r="M218" s="342"/>
      <c r="N218" s="252"/>
      <c r="O218" s="252"/>
      <c r="P218" s="252"/>
      <c r="Q218" s="252"/>
      <c r="R218" s="252"/>
      <c r="S218" s="252"/>
      <c r="T218" s="252"/>
      <c r="U218" s="252"/>
      <c r="V218" s="252"/>
      <c r="W218" s="252"/>
      <c r="X218" s="252"/>
      <c r="Y218" s="252"/>
      <c r="Z218" s="252"/>
      <c r="AA218" s="252"/>
      <c r="AB218" s="252"/>
      <c r="AC218" s="252"/>
      <c r="AD218" s="252"/>
      <c r="AE218" s="252"/>
      <c r="AF218" s="252"/>
      <c r="AG218" s="252"/>
      <c r="AH218" s="252"/>
      <c r="AI218" s="252"/>
      <c r="AJ218" s="252"/>
      <c r="AK218" s="252"/>
      <c r="AL218" s="252"/>
      <c r="AM218" s="252"/>
      <c r="AN218" s="252"/>
      <c r="AO218" s="252"/>
      <c r="AP218" s="252"/>
      <c r="AQ218" s="252"/>
      <c r="AR218" s="252"/>
      <c r="AS218" s="252"/>
      <c r="AT218" s="252"/>
      <c r="AU218" s="252"/>
      <c r="AV218" s="252"/>
      <c r="AW218" s="252"/>
      <c r="AX218" s="252"/>
      <c r="AY218" s="252"/>
      <c r="AZ218" s="252"/>
      <c r="BA218" s="252"/>
      <c r="BB218" s="252"/>
      <c r="BC218" s="252"/>
      <c r="BD218" s="252"/>
      <c r="BE218" s="252"/>
      <c r="BF218" s="252"/>
      <c r="BG218" s="252"/>
      <c r="BH218" s="252"/>
      <c r="BI218" s="252"/>
      <c r="BJ218" s="252"/>
      <c r="BK218" s="252"/>
    </row>
    <row r="219" spans="1:63" ht="33.75" customHeight="1">
      <c r="A219" s="310" t="s">
        <v>481</v>
      </c>
      <c r="B219" s="267">
        <v>91924</v>
      </c>
      <c r="C219" s="267" t="s">
        <v>21</v>
      </c>
      <c r="D219" s="268" t="s">
        <v>482</v>
      </c>
      <c r="E219" s="269" t="s">
        <v>39</v>
      </c>
      <c r="F219" s="270">
        <v>6959</v>
      </c>
      <c r="G219" s="271">
        <v>3.42</v>
      </c>
      <c r="H219" s="271">
        <f t="shared" si="26"/>
        <v>4.4000000000000004</v>
      </c>
      <c r="I219" s="272">
        <f t="shared" si="27"/>
        <v>30619.599999999999</v>
      </c>
      <c r="J219" s="273">
        <f t="shared" si="21"/>
        <v>1.2999999999999999E-2</v>
      </c>
      <c r="K219" s="252"/>
      <c r="L219" s="341"/>
      <c r="M219" s="342"/>
      <c r="N219" s="252"/>
      <c r="O219" s="252"/>
      <c r="P219" s="252"/>
      <c r="Q219" s="252"/>
      <c r="R219" s="252"/>
      <c r="S219" s="252"/>
      <c r="T219" s="252"/>
      <c r="U219" s="252"/>
      <c r="V219" s="252"/>
      <c r="W219" s="252"/>
      <c r="X219" s="252"/>
      <c r="Y219" s="252"/>
      <c r="Z219" s="252"/>
      <c r="AA219" s="252"/>
      <c r="AB219" s="252"/>
      <c r="AC219" s="252"/>
      <c r="AD219" s="252"/>
      <c r="AE219" s="252"/>
      <c r="AF219" s="252"/>
      <c r="AG219" s="252"/>
      <c r="AH219" s="252"/>
      <c r="AI219" s="252"/>
      <c r="AJ219" s="252"/>
      <c r="AK219" s="252"/>
      <c r="AL219" s="252"/>
      <c r="AM219" s="252"/>
      <c r="AN219" s="252"/>
      <c r="AO219" s="252"/>
      <c r="AP219" s="252"/>
      <c r="AQ219" s="252"/>
      <c r="AR219" s="252"/>
      <c r="AS219" s="252"/>
      <c r="AT219" s="252"/>
      <c r="AU219" s="252"/>
      <c r="AV219" s="252"/>
      <c r="AW219" s="252"/>
      <c r="AX219" s="252"/>
      <c r="AY219" s="252"/>
      <c r="AZ219" s="252"/>
      <c r="BA219" s="252"/>
      <c r="BB219" s="252"/>
      <c r="BC219" s="252"/>
      <c r="BD219" s="252"/>
      <c r="BE219" s="252"/>
      <c r="BF219" s="252"/>
      <c r="BG219" s="252"/>
      <c r="BH219" s="252"/>
      <c r="BI219" s="252"/>
      <c r="BJ219" s="252"/>
      <c r="BK219" s="252"/>
    </row>
    <row r="220" spans="1:63" ht="39" customHeight="1">
      <c r="A220" s="310" t="s">
        <v>483</v>
      </c>
      <c r="B220" s="267">
        <v>91926</v>
      </c>
      <c r="C220" s="267" t="s">
        <v>21</v>
      </c>
      <c r="D220" s="268" t="s">
        <v>484</v>
      </c>
      <c r="E220" s="269" t="s">
        <v>39</v>
      </c>
      <c r="F220" s="270">
        <v>9875</v>
      </c>
      <c r="G220" s="271">
        <v>4.97</v>
      </c>
      <c r="H220" s="271">
        <f t="shared" si="26"/>
        <v>6.39</v>
      </c>
      <c r="I220" s="272">
        <f t="shared" si="27"/>
        <v>63101.25</v>
      </c>
      <c r="J220" s="273">
        <f t="shared" si="21"/>
        <v>2.6800000000000001E-2</v>
      </c>
      <c r="K220" s="252"/>
      <c r="L220" s="341"/>
      <c r="M220" s="342"/>
      <c r="N220" s="252"/>
      <c r="O220" s="252"/>
      <c r="P220" s="252"/>
      <c r="Q220" s="252"/>
      <c r="R220" s="252"/>
      <c r="S220" s="252"/>
      <c r="T220" s="252"/>
      <c r="U220" s="252"/>
      <c r="V220" s="252"/>
      <c r="W220" s="252"/>
      <c r="X220" s="252"/>
      <c r="Y220" s="252"/>
      <c r="Z220" s="252"/>
      <c r="AA220" s="252"/>
      <c r="AB220" s="252"/>
      <c r="AC220" s="252"/>
      <c r="AD220" s="252"/>
      <c r="AE220" s="252"/>
      <c r="AF220" s="252"/>
      <c r="AG220" s="252"/>
      <c r="AH220" s="252"/>
      <c r="AI220" s="252"/>
      <c r="AJ220" s="252"/>
      <c r="AK220" s="252"/>
      <c r="AL220" s="252"/>
      <c r="AM220" s="252"/>
      <c r="AN220" s="252"/>
      <c r="AO220" s="252"/>
      <c r="AP220" s="252"/>
      <c r="AQ220" s="252"/>
      <c r="AR220" s="252"/>
      <c r="AS220" s="252"/>
      <c r="AT220" s="252"/>
      <c r="AU220" s="252"/>
      <c r="AV220" s="252"/>
      <c r="AW220" s="252"/>
      <c r="AX220" s="252"/>
      <c r="AY220" s="252"/>
      <c r="AZ220" s="252"/>
      <c r="BA220" s="252"/>
      <c r="BB220" s="252"/>
      <c r="BC220" s="252"/>
      <c r="BD220" s="252"/>
      <c r="BE220" s="252"/>
      <c r="BF220" s="252"/>
      <c r="BG220" s="252"/>
      <c r="BH220" s="252"/>
      <c r="BI220" s="252"/>
      <c r="BJ220" s="252"/>
      <c r="BK220" s="252"/>
    </row>
    <row r="221" spans="1:63" ht="36" customHeight="1">
      <c r="A221" s="310" t="s">
        <v>485</v>
      </c>
      <c r="B221" s="267">
        <v>91928</v>
      </c>
      <c r="C221" s="267" t="s">
        <v>21</v>
      </c>
      <c r="D221" s="268" t="s">
        <v>486</v>
      </c>
      <c r="E221" s="269" t="s">
        <v>39</v>
      </c>
      <c r="F221" s="270">
        <v>2045</v>
      </c>
      <c r="G221" s="271">
        <v>7.68</v>
      </c>
      <c r="H221" s="271">
        <f t="shared" si="26"/>
        <v>9.8800000000000008</v>
      </c>
      <c r="I221" s="272">
        <f t="shared" si="27"/>
        <v>20204.599999999999</v>
      </c>
      <c r="J221" s="273">
        <f t="shared" si="21"/>
        <v>8.6E-3</v>
      </c>
      <c r="K221" s="252"/>
      <c r="L221" s="341"/>
      <c r="M221" s="342"/>
      <c r="N221" s="252"/>
      <c r="O221" s="252"/>
      <c r="P221" s="252"/>
      <c r="Q221" s="252"/>
      <c r="R221" s="252"/>
      <c r="S221" s="252"/>
      <c r="T221" s="252"/>
      <c r="U221" s="252"/>
      <c r="V221" s="252"/>
      <c r="W221" s="252"/>
      <c r="X221" s="252"/>
      <c r="Y221" s="252"/>
      <c r="Z221" s="252"/>
      <c r="AA221" s="252"/>
      <c r="AB221" s="252"/>
      <c r="AC221" s="252"/>
      <c r="AD221" s="252"/>
      <c r="AE221" s="252"/>
      <c r="AF221" s="252"/>
      <c r="AG221" s="252"/>
      <c r="AH221" s="252"/>
      <c r="AI221" s="252"/>
      <c r="AJ221" s="252"/>
      <c r="AK221" s="252"/>
      <c r="AL221" s="252"/>
      <c r="AM221" s="252"/>
      <c r="AN221" s="252"/>
      <c r="AO221" s="252"/>
      <c r="AP221" s="252"/>
      <c r="AQ221" s="252"/>
      <c r="AR221" s="252"/>
      <c r="AS221" s="252"/>
      <c r="AT221" s="252"/>
      <c r="AU221" s="252"/>
      <c r="AV221" s="252"/>
      <c r="AW221" s="252"/>
      <c r="AX221" s="252"/>
      <c r="AY221" s="252"/>
      <c r="AZ221" s="252"/>
      <c r="BA221" s="252"/>
      <c r="BB221" s="252"/>
      <c r="BC221" s="252"/>
      <c r="BD221" s="252"/>
      <c r="BE221" s="252"/>
      <c r="BF221" s="252"/>
      <c r="BG221" s="252"/>
      <c r="BH221" s="252"/>
      <c r="BI221" s="252"/>
      <c r="BJ221" s="252"/>
      <c r="BK221" s="252"/>
    </row>
    <row r="222" spans="1:63" ht="30" customHeight="1">
      <c r="A222" s="310" t="s">
        <v>487</v>
      </c>
      <c r="B222" s="267">
        <v>91934</v>
      </c>
      <c r="C222" s="267" t="s">
        <v>21</v>
      </c>
      <c r="D222" s="268" t="s">
        <v>488</v>
      </c>
      <c r="E222" s="269" t="s">
        <v>39</v>
      </c>
      <c r="F222" s="270">
        <v>216</v>
      </c>
      <c r="G222" s="271">
        <v>27.72</v>
      </c>
      <c r="H222" s="271">
        <f t="shared" si="26"/>
        <v>35.659999999999997</v>
      </c>
      <c r="I222" s="272">
        <f t="shared" si="27"/>
        <v>7702.56</v>
      </c>
      <c r="J222" s="273">
        <f t="shared" si="21"/>
        <v>3.3E-3</v>
      </c>
      <c r="K222" s="252"/>
      <c r="L222" s="341"/>
      <c r="M222" s="342"/>
      <c r="N222" s="252"/>
      <c r="O222" s="252"/>
      <c r="P222" s="252"/>
      <c r="Q222" s="252"/>
      <c r="R222" s="252"/>
      <c r="S222" s="252"/>
      <c r="T222" s="252"/>
      <c r="U222" s="252"/>
      <c r="V222" s="252"/>
      <c r="W222" s="252"/>
      <c r="X222" s="252"/>
      <c r="Y222" s="252"/>
      <c r="Z222" s="252"/>
      <c r="AA222" s="252"/>
      <c r="AB222" s="252"/>
      <c r="AC222" s="252"/>
      <c r="AD222" s="252"/>
      <c r="AE222" s="252"/>
      <c r="AF222" s="252"/>
      <c r="AG222" s="252"/>
      <c r="AH222" s="252"/>
      <c r="AI222" s="252"/>
      <c r="AJ222" s="252"/>
      <c r="AK222" s="252"/>
      <c r="AL222" s="252"/>
      <c r="AM222" s="252"/>
      <c r="AN222" s="252"/>
      <c r="AO222" s="252"/>
      <c r="AP222" s="252"/>
      <c r="AQ222" s="252"/>
      <c r="AR222" s="252"/>
      <c r="AS222" s="252"/>
      <c r="AT222" s="252"/>
      <c r="AU222" s="252"/>
      <c r="AV222" s="252"/>
      <c r="AW222" s="252"/>
      <c r="AX222" s="252"/>
      <c r="AY222" s="252"/>
      <c r="AZ222" s="252"/>
      <c r="BA222" s="252"/>
      <c r="BB222" s="252"/>
      <c r="BC222" s="252"/>
      <c r="BD222" s="252"/>
      <c r="BE222" s="252"/>
      <c r="BF222" s="252"/>
      <c r="BG222" s="252"/>
      <c r="BH222" s="252"/>
      <c r="BI222" s="252"/>
      <c r="BJ222" s="252"/>
      <c r="BK222" s="252"/>
    </row>
    <row r="223" spans="1:63" ht="24.95" customHeight="1">
      <c r="A223" s="276" t="s">
        <v>489</v>
      </c>
      <c r="B223" s="458" t="s">
        <v>490</v>
      </c>
      <c r="C223" s="458"/>
      <c r="D223" s="459"/>
      <c r="E223" s="299"/>
      <c r="F223" s="300"/>
      <c r="G223" s="300"/>
      <c r="H223" s="112"/>
      <c r="I223" s="115">
        <f>SUM(I224:I255)</f>
        <v>121084.61</v>
      </c>
      <c r="J223" s="307">
        <f t="shared" si="21"/>
        <v>5.1400000000000001E-2</v>
      </c>
      <c r="K223" s="252"/>
      <c r="L223" s="340"/>
      <c r="M223" s="342"/>
      <c r="N223" s="252"/>
      <c r="O223" s="252"/>
      <c r="P223" s="252"/>
      <c r="Q223" s="252"/>
      <c r="R223" s="252"/>
      <c r="S223" s="252"/>
      <c r="T223" s="252"/>
      <c r="U223" s="252"/>
      <c r="V223" s="252"/>
      <c r="W223" s="252"/>
      <c r="X223" s="252"/>
      <c r="Y223" s="252"/>
      <c r="Z223" s="252"/>
      <c r="AA223" s="252"/>
      <c r="AB223" s="252"/>
      <c r="AC223" s="252"/>
      <c r="AD223" s="252"/>
      <c r="AE223" s="252"/>
      <c r="AF223" s="252"/>
      <c r="AG223" s="252"/>
      <c r="AH223" s="252"/>
      <c r="AI223" s="252"/>
      <c r="AJ223" s="252"/>
      <c r="AK223" s="252"/>
      <c r="AL223" s="252"/>
      <c r="AM223" s="252"/>
      <c r="AN223" s="252"/>
      <c r="AO223" s="252"/>
      <c r="AP223" s="252"/>
      <c r="AQ223" s="252"/>
      <c r="AR223" s="252"/>
      <c r="AS223" s="252"/>
      <c r="AT223" s="252"/>
      <c r="AU223" s="252"/>
      <c r="AV223" s="252"/>
      <c r="AW223" s="252"/>
      <c r="AX223" s="252"/>
      <c r="AY223" s="252"/>
      <c r="AZ223" s="252"/>
      <c r="BA223" s="252"/>
      <c r="BB223" s="252"/>
      <c r="BC223" s="252"/>
      <c r="BD223" s="252"/>
      <c r="BE223" s="252"/>
      <c r="BF223" s="252"/>
      <c r="BG223" s="252"/>
      <c r="BH223" s="252"/>
      <c r="BI223" s="252"/>
      <c r="BJ223" s="252"/>
      <c r="BK223" s="288"/>
    </row>
    <row r="224" spans="1:63" ht="34.5" customHeight="1">
      <c r="A224" s="310" t="s">
        <v>491</v>
      </c>
      <c r="B224" s="267" t="s">
        <v>492</v>
      </c>
      <c r="C224" s="267" t="s">
        <v>35</v>
      </c>
      <c r="D224" s="268" t="s">
        <v>493</v>
      </c>
      <c r="E224" s="269" t="s">
        <v>17</v>
      </c>
      <c r="F224" s="270">
        <v>6</v>
      </c>
      <c r="G224" s="271">
        <v>294.70999999999998</v>
      </c>
      <c r="H224" s="271">
        <f>ROUND(G224*(1+$G$2),2)</f>
        <v>379.09</v>
      </c>
      <c r="I224" s="272">
        <f>ROUND(H224*F224,2)</f>
        <v>2274.54</v>
      </c>
      <c r="J224" s="273">
        <f t="shared" si="21"/>
        <v>1E-3</v>
      </c>
      <c r="K224" s="252"/>
      <c r="L224" s="341"/>
      <c r="M224" s="342"/>
      <c r="N224" s="252"/>
      <c r="O224" s="252"/>
      <c r="P224" s="252"/>
      <c r="Q224" s="252"/>
      <c r="R224" s="252"/>
      <c r="S224" s="252"/>
      <c r="T224" s="252"/>
      <c r="U224" s="252"/>
      <c r="V224" s="252"/>
      <c r="W224" s="252"/>
      <c r="X224" s="252"/>
      <c r="Y224" s="252"/>
      <c r="Z224" s="252"/>
      <c r="AA224" s="252"/>
      <c r="AB224" s="252"/>
      <c r="AC224" s="252"/>
      <c r="AD224" s="252"/>
      <c r="AE224" s="252"/>
      <c r="AF224" s="252"/>
      <c r="AG224" s="252"/>
      <c r="AH224" s="252"/>
      <c r="AI224" s="252"/>
      <c r="AJ224" s="252"/>
      <c r="AK224" s="252"/>
      <c r="AL224" s="252"/>
      <c r="AM224" s="252"/>
      <c r="AN224" s="252"/>
      <c r="AO224" s="252"/>
      <c r="AP224" s="252"/>
      <c r="AQ224" s="252"/>
      <c r="AR224" s="252"/>
      <c r="AS224" s="252"/>
      <c r="AT224" s="252"/>
      <c r="AU224" s="252"/>
      <c r="AV224" s="252"/>
      <c r="AW224" s="252"/>
      <c r="AX224" s="252"/>
      <c r="AY224" s="252"/>
      <c r="AZ224" s="252"/>
      <c r="BA224" s="252"/>
      <c r="BB224" s="252"/>
      <c r="BC224" s="252"/>
      <c r="BD224" s="252"/>
      <c r="BE224" s="252"/>
      <c r="BF224" s="252"/>
      <c r="BG224" s="252"/>
      <c r="BH224" s="252"/>
      <c r="BI224" s="252"/>
      <c r="BJ224" s="252"/>
      <c r="BK224" s="252"/>
    </row>
    <row r="225" spans="1:63" ht="45.75" customHeight="1">
      <c r="A225" s="310" t="s">
        <v>494</v>
      </c>
      <c r="B225" s="267">
        <v>100618</v>
      </c>
      <c r="C225" s="267" t="s">
        <v>310</v>
      </c>
      <c r="D225" s="268" t="s">
        <v>495</v>
      </c>
      <c r="E225" s="269" t="s">
        <v>17</v>
      </c>
      <c r="F225" s="270">
        <v>1</v>
      </c>
      <c r="G225" s="271">
        <v>7692</v>
      </c>
      <c r="H225" s="271">
        <f t="shared" ref="H225:H255" si="28">ROUND(G225*(1+$G$2),2)</f>
        <v>9894.2199999999993</v>
      </c>
      <c r="I225" s="272">
        <f t="shared" ref="I225:I255" si="29">ROUND(H225*F225,2)</f>
        <v>9894.2199999999993</v>
      </c>
      <c r="J225" s="273">
        <f t="shared" si="21"/>
        <v>4.1999999999999997E-3</v>
      </c>
      <c r="K225" s="252"/>
      <c r="L225" s="341"/>
      <c r="M225" s="342"/>
      <c r="N225" s="252"/>
      <c r="O225" s="252"/>
      <c r="P225" s="252"/>
      <c r="Q225" s="252"/>
      <c r="R225" s="252"/>
      <c r="S225" s="252"/>
      <c r="T225" s="252"/>
      <c r="U225" s="252"/>
      <c r="V225" s="252"/>
      <c r="W225" s="252"/>
      <c r="X225" s="252"/>
      <c r="Y225" s="252"/>
      <c r="Z225" s="252"/>
      <c r="AA225" s="252"/>
      <c r="AB225" s="252"/>
      <c r="AC225" s="252"/>
      <c r="AD225" s="252"/>
      <c r="AE225" s="252"/>
      <c r="AF225" s="252"/>
      <c r="AG225" s="252"/>
      <c r="AH225" s="252"/>
      <c r="AI225" s="252"/>
      <c r="AJ225" s="252"/>
      <c r="AK225" s="252"/>
      <c r="AL225" s="252"/>
      <c r="AM225" s="252"/>
      <c r="AN225" s="252"/>
      <c r="AO225" s="252"/>
      <c r="AP225" s="252"/>
      <c r="AQ225" s="252"/>
      <c r="AR225" s="252"/>
      <c r="AS225" s="252"/>
      <c r="AT225" s="252"/>
      <c r="AU225" s="252"/>
      <c r="AV225" s="252"/>
      <c r="AW225" s="252"/>
      <c r="AX225" s="252"/>
      <c r="AY225" s="252"/>
      <c r="AZ225" s="252"/>
      <c r="BA225" s="252"/>
      <c r="BB225" s="252"/>
      <c r="BC225" s="252"/>
      <c r="BD225" s="252"/>
      <c r="BE225" s="252"/>
      <c r="BF225" s="252"/>
      <c r="BG225" s="252"/>
      <c r="BH225" s="252"/>
      <c r="BI225" s="252"/>
      <c r="BJ225" s="252"/>
      <c r="BK225" s="252"/>
    </row>
    <row r="226" spans="1:63" ht="37.5" customHeight="1">
      <c r="A226" s="310" t="s">
        <v>496</v>
      </c>
      <c r="B226" s="267">
        <v>102107</v>
      </c>
      <c r="C226" s="267" t="s">
        <v>21</v>
      </c>
      <c r="D226" s="268" t="s">
        <v>497</v>
      </c>
      <c r="E226" s="269" t="s">
        <v>17</v>
      </c>
      <c r="F226" s="270">
        <v>1</v>
      </c>
      <c r="G226" s="271">
        <v>35108.29</v>
      </c>
      <c r="H226" s="271">
        <f t="shared" si="28"/>
        <v>45159.79</v>
      </c>
      <c r="I226" s="272">
        <f t="shared" si="29"/>
        <v>45159.79</v>
      </c>
      <c r="J226" s="273">
        <f t="shared" si="21"/>
        <v>1.9199999999999998E-2</v>
      </c>
      <c r="K226" s="252"/>
      <c r="L226" s="341"/>
      <c r="M226" s="342"/>
      <c r="N226" s="252"/>
      <c r="O226" s="252"/>
      <c r="P226" s="252"/>
      <c r="Q226" s="252"/>
      <c r="R226" s="252"/>
      <c r="S226" s="252"/>
      <c r="T226" s="252"/>
      <c r="U226" s="252"/>
      <c r="V226" s="252"/>
      <c r="W226" s="252"/>
      <c r="X226" s="252"/>
      <c r="Y226" s="252"/>
      <c r="Z226" s="252"/>
      <c r="AA226" s="252"/>
      <c r="AB226" s="252"/>
      <c r="AC226" s="252"/>
      <c r="AD226" s="252"/>
      <c r="AE226" s="252"/>
      <c r="AF226" s="252"/>
      <c r="AG226" s="252"/>
      <c r="AH226" s="252"/>
      <c r="AI226" s="252"/>
      <c r="AJ226" s="252"/>
      <c r="AK226" s="252"/>
      <c r="AL226" s="252"/>
      <c r="AM226" s="252"/>
      <c r="AN226" s="252"/>
      <c r="AO226" s="252"/>
      <c r="AP226" s="252"/>
      <c r="AQ226" s="252"/>
      <c r="AR226" s="252"/>
      <c r="AS226" s="252"/>
      <c r="AT226" s="252"/>
      <c r="AU226" s="252"/>
      <c r="AV226" s="252"/>
      <c r="AW226" s="252"/>
      <c r="AX226" s="252"/>
      <c r="AY226" s="252"/>
      <c r="AZ226" s="252"/>
      <c r="BA226" s="252"/>
      <c r="BB226" s="252"/>
      <c r="BC226" s="252"/>
      <c r="BD226" s="252"/>
      <c r="BE226" s="252"/>
      <c r="BF226" s="252"/>
      <c r="BG226" s="252"/>
      <c r="BH226" s="252"/>
      <c r="BI226" s="252"/>
      <c r="BJ226" s="252"/>
      <c r="BK226" s="252"/>
    </row>
    <row r="227" spans="1:63" ht="24.95" customHeight="1">
      <c r="A227" s="310" t="s">
        <v>498</v>
      </c>
      <c r="B227" s="267">
        <v>102109</v>
      </c>
      <c r="C227" s="267" t="s">
        <v>21</v>
      </c>
      <c r="D227" s="268" t="s">
        <v>499</v>
      </c>
      <c r="E227" s="269" t="s">
        <v>17</v>
      </c>
      <c r="F227" s="270">
        <v>1</v>
      </c>
      <c r="G227" s="271">
        <v>58.4</v>
      </c>
      <c r="H227" s="271">
        <f t="shared" si="28"/>
        <v>75.12</v>
      </c>
      <c r="I227" s="272">
        <f t="shared" si="29"/>
        <v>75.12</v>
      </c>
      <c r="J227" s="273">
        <f t="shared" si="21"/>
        <v>0</v>
      </c>
      <c r="K227" s="252"/>
      <c r="L227" s="341"/>
      <c r="M227" s="342"/>
      <c r="N227" s="252"/>
      <c r="O227" s="252"/>
      <c r="P227" s="252"/>
      <c r="Q227" s="252"/>
      <c r="R227" s="252"/>
      <c r="S227" s="252"/>
      <c r="T227" s="252"/>
      <c r="U227" s="252"/>
      <c r="V227" s="252"/>
      <c r="W227" s="252"/>
      <c r="X227" s="252"/>
      <c r="Y227" s="252"/>
      <c r="Z227" s="252"/>
      <c r="AA227" s="252"/>
      <c r="AB227" s="252"/>
      <c r="AC227" s="252"/>
      <c r="AD227" s="252"/>
      <c r="AE227" s="252"/>
      <c r="AF227" s="252"/>
      <c r="AG227" s="252"/>
      <c r="AH227" s="252"/>
      <c r="AI227" s="252"/>
      <c r="AJ227" s="252"/>
      <c r="AK227" s="252"/>
      <c r="AL227" s="252"/>
      <c r="AM227" s="252"/>
      <c r="AN227" s="252"/>
      <c r="AO227" s="252"/>
      <c r="AP227" s="252"/>
      <c r="AQ227" s="252"/>
      <c r="AR227" s="252"/>
      <c r="AS227" s="252"/>
      <c r="AT227" s="252"/>
      <c r="AU227" s="252"/>
      <c r="AV227" s="252"/>
      <c r="AW227" s="252"/>
      <c r="AX227" s="252"/>
      <c r="AY227" s="252"/>
      <c r="AZ227" s="252"/>
      <c r="BA227" s="252"/>
      <c r="BB227" s="252"/>
      <c r="BC227" s="252"/>
      <c r="BD227" s="252"/>
      <c r="BE227" s="252"/>
      <c r="BF227" s="252"/>
      <c r="BG227" s="252"/>
      <c r="BH227" s="252"/>
      <c r="BI227" s="252"/>
      <c r="BJ227" s="252"/>
      <c r="BK227" s="252"/>
    </row>
    <row r="228" spans="1:63" ht="24.95" customHeight="1">
      <c r="A228" s="310" t="s">
        <v>500</v>
      </c>
      <c r="B228" s="267" t="s">
        <v>458</v>
      </c>
      <c r="C228" s="267" t="s">
        <v>65</v>
      </c>
      <c r="D228" s="268" t="s">
        <v>501</v>
      </c>
      <c r="E228" s="269" t="s">
        <v>39</v>
      </c>
      <c r="F228" s="270">
        <v>73.2</v>
      </c>
      <c r="G228" s="271">
        <v>25.66</v>
      </c>
      <c r="H228" s="271">
        <f t="shared" si="28"/>
        <v>33.01</v>
      </c>
      <c r="I228" s="272">
        <f t="shared" si="29"/>
        <v>2416.33</v>
      </c>
      <c r="J228" s="273">
        <f t="shared" si="21"/>
        <v>1E-3</v>
      </c>
      <c r="K228" s="252"/>
      <c r="L228" s="341"/>
      <c r="M228" s="342"/>
      <c r="N228" s="252"/>
      <c r="O228" s="252"/>
      <c r="P228" s="252"/>
      <c r="Q228" s="252"/>
      <c r="R228" s="252"/>
      <c r="S228" s="252"/>
      <c r="T228" s="252"/>
      <c r="U228" s="252"/>
      <c r="V228" s="252"/>
      <c r="W228" s="252"/>
      <c r="X228" s="252"/>
      <c r="Y228" s="252"/>
      <c r="Z228" s="252"/>
      <c r="AA228" s="252"/>
      <c r="AB228" s="252"/>
      <c r="AC228" s="252"/>
      <c r="AD228" s="252"/>
      <c r="AE228" s="252"/>
      <c r="AF228" s="252"/>
      <c r="AG228" s="252"/>
      <c r="AH228" s="252"/>
      <c r="AI228" s="252"/>
      <c r="AJ228" s="252"/>
      <c r="AK228" s="252"/>
      <c r="AL228" s="252"/>
      <c r="AM228" s="252"/>
      <c r="AN228" s="252"/>
      <c r="AO228" s="252"/>
      <c r="AP228" s="252"/>
      <c r="AQ228" s="252"/>
      <c r="AR228" s="252"/>
      <c r="AS228" s="252"/>
      <c r="AT228" s="252"/>
      <c r="AU228" s="252"/>
      <c r="AV228" s="252"/>
      <c r="AW228" s="252"/>
      <c r="AX228" s="252"/>
      <c r="AY228" s="252"/>
      <c r="AZ228" s="252"/>
      <c r="BA228" s="252"/>
      <c r="BB228" s="252"/>
      <c r="BC228" s="252"/>
      <c r="BD228" s="252"/>
      <c r="BE228" s="252"/>
      <c r="BF228" s="252"/>
      <c r="BG228" s="252"/>
      <c r="BH228" s="252"/>
      <c r="BI228" s="252"/>
      <c r="BJ228" s="252"/>
      <c r="BK228" s="252"/>
    </row>
    <row r="229" spans="1:63" ht="39" customHeight="1">
      <c r="A229" s="310" t="s">
        <v>502</v>
      </c>
      <c r="B229" s="267" t="s">
        <v>370</v>
      </c>
      <c r="C229" s="267" t="s">
        <v>65</v>
      </c>
      <c r="D229" s="268" t="s">
        <v>371</v>
      </c>
      <c r="E229" s="269" t="s">
        <v>39</v>
      </c>
      <c r="F229" s="270">
        <v>48.8</v>
      </c>
      <c r="G229" s="271">
        <v>99.75</v>
      </c>
      <c r="H229" s="271">
        <f t="shared" si="28"/>
        <v>128.31</v>
      </c>
      <c r="I229" s="272">
        <f t="shared" si="29"/>
        <v>6261.53</v>
      </c>
      <c r="J229" s="273">
        <f t="shared" si="21"/>
        <v>2.7000000000000001E-3</v>
      </c>
      <c r="K229" s="252"/>
      <c r="L229" s="341"/>
      <c r="M229" s="342"/>
      <c r="N229" s="252"/>
      <c r="O229" s="252"/>
      <c r="P229" s="252"/>
      <c r="Q229" s="252"/>
      <c r="R229" s="252"/>
      <c r="S229" s="252"/>
      <c r="T229" s="252"/>
      <c r="U229" s="252"/>
      <c r="V229" s="252"/>
      <c r="W229" s="252"/>
      <c r="X229" s="252"/>
      <c r="Y229" s="252"/>
      <c r="Z229" s="252"/>
      <c r="AA229" s="252"/>
      <c r="AB229" s="252"/>
      <c r="AC229" s="252"/>
      <c r="AD229" s="252"/>
      <c r="AE229" s="252"/>
      <c r="AF229" s="252"/>
      <c r="AG229" s="252"/>
      <c r="AH229" s="252"/>
      <c r="AI229" s="252"/>
      <c r="AJ229" s="252"/>
      <c r="AK229" s="252"/>
      <c r="AL229" s="252"/>
      <c r="AM229" s="252"/>
      <c r="AN229" s="252"/>
      <c r="AO229" s="252"/>
      <c r="AP229" s="252"/>
      <c r="AQ229" s="252"/>
      <c r="AR229" s="252"/>
      <c r="AS229" s="252"/>
      <c r="AT229" s="252"/>
      <c r="AU229" s="252"/>
      <c r="AV229" s="252"/>
      <c r="AW229" s="252"/>
      <c r="AX229" s="252"/>
      <c r="AY229" s="252"/>
      <c r="AZ229" s="252"/>
      <c r="BA229" s="252"/>
      <c r="BB229" s="252"/>
      <c r="BC229" s="252"/>
      <c r="BD229" s="252"/>
      <c r="BE229" s="252"/>
      <c r="BF229" s="252"/>
      <c r="BG229" s="252"/>
      <c r="BH229" s="252"/>
      <c r="BI229" s="252"/>
      <c r="BJ229" s="252"/>
      <c r="BK229" s="252"/>
    </row>
    <row r="230" spans="1:63" ht="33.75" customHeight="1">
      <c r="A230" s="310" t="s">
        <v>503</v>
      </c>
      <c r="B230" s="267" t="s">
        <v>504</v>
      </c>
      <c r="C230" s="267" t="s">
        <v>35</v>
      </c>
      <c r="D230" s="268" t="s">
        <v>505</v>
      </c>
      <c r="E230" s="269" t="s">
        <v>17</v>
      </c>
      <c r="F230" s="270">
        <v>12</v>
      </c>
      <c r="G230" s="271">
        <v>205.49</v>
      </c>
      <c r="H230" s="271">
        <f t="shared" si="28"/>
        <v>264.32</v>
      </c>
      <c r="I230" s="272">
        <f t="shared" si="29"/>
        <v>3171.84</v>
      </c>
      <c r="J230" s="273">
        <f t="shared" si="21"/>
        <v>1.2999999999999999E-3</v>
      </c>
      <c r="K230" s="252"/>
      <c r="L230" s="341"/>
      <c r="M230" s="342"/>
      <c r="N230" s="252"/>
      <c r="O230" s="252"/>
      <c r="P230" s="252"/>
      <c r="Q230" s="252"/>
      <c r="R230" s="252"/>
      <c r="S230" s="252"/>
      <c r="T230" s="252"/>
      <c r="U230" s="252"/>
      <c r="V230" s="252"/>
      <c r="W230" s="252"/>
      <c r="X230" s="252"/>
      <c r="Y230" s="252"/>
      <c r="Z230" s="252"/>
      <c r="AA230" s="252"/>
      <c r="AB230" s="252"/>
      <c r="AC230" s="252"/>
      <c r="AD230" s="252"/>
      <c r="AE230" s="252"/>
      <c r="AF230" s="252"/>
      <c r="AG230" s="252"/>
      <c r="AH230" s="252"/>
      <c r="AI230" s="252"/>
      <c r="AJ230" s="252"/>
      <c r="AK230" s="252"/>
      <c r="AL230" s="252"/>
      <c r="AM230" s="252"/>
      <c r="AN230" s="252"/>
      <c r="AO230" s="252"/>
      <c r="AP230" s="252"/>
      <c r="AQ230" s="252"/>
      <c r="AR230" s="252"/>
      <c r="AS230" s="252"/>
      <c r="AT230" s="252"/>
      <c r="AU230" s="252"/>
      <c r="AV230" s="252"/>
      <c r="AW230" s="252"/>
      <c r="AX230" s="252"/>
      <c r="AY230" s="252"/>
      <c r="AZ230" s="252"/>
      <c r="BA230" s="252"/>
      <c r="BB230" s="252"/>
      <c r="BC230" s="252"/>
      <c r="BD230" s="252"/>
      <c r="BE230" s="252"/>
      <c r="BF230" s="252"/>
      <c r="BG230" s="252"/>
      <c r="BH230" s="252"/>
      <c r="BI230" s="252"/>
      <c r="BJ230" s="252"/>
      <c r="BK230" s="252"/>
    </row>
    <row r="231" spans="1:63" ht="24.95" customHeight="1">
      <c r="A231" s="310" t="s">
        <v>506</v>
      </c>
      <c r="B231" s="267" t="s">
        <v>367</v>
      </c>
      <c r="C231" s="267" t="s">
        <v>65</v>
      </c>
      <c r="D231" s="268" t="s">
        <v>507</v>
      </c>
      <c r="E231" s="269" t="s">
        <v>17</v>
      </c>
      <c r="F231" s="270">
        <v>2</v>
      </c>
      <c r="G231" s="271">
        <v>2027.31</v>
      </c>
      <c r="H231" s="271">
        <f t="shared" si="28"/>
        <v>2607.73</v>
      </c>
      <c r="I231" s="272">
        <f t="shared" si="29"/>
        <v>5215.46</v>
      </c>
      <c r="J231" s="273">
        <f t="shared" si="21"/>
        <v>2.2000000000000001E-3</v>
      </c>
      <c r="K231" s="252"/>
      <c r="L231" s="341"/>
      <c r="M231" s="342"/>
      <c r="N231" s="252"/>
      <c r="O231" s="252"/>
      <c r="P231" s="252"/>
      <c r="Q231" s="252"/>
      <c r="R231" s="252"/>
      <c r="S231" s="252"/>
      <c r="T231" s="252"/>
      <c r="U231" s="252"/>
      <c r="V231" s="252"/>
      <c r="W231" s="252"/>
      <c r="X231" s="252"/>
      <c r="Y231" s="252"/>
      <c r="Z231" s="252"/>
      <c r="AA231" s="252"/>
      <c r="AB231" s="252"/>
      <c r="AC231" s="252"/>
      <c r="AD231" s="252"/>
      <c r="AE231" s="252"/>
      <c r="AF231" s="252"/>
      <c r="AG231" s="252"/>
      <c r="AH231" s="252"/>
      <c r="AI231" s="252"/>
      <c r="AJ231" s="252"/>
      <c r="AK231" s="252"/>
      <c r="AL231" s="252"/>
      <c r="AM231" s="252"/>
      <c r="AN231" s="252"/>
      <c r="AO231" s="252"/>
      <c r="AP231" s="252"/>
      <c r="AQ231" s="252"/>
      <c r="AR231" s="252"/>
      <c r="AS231" s="252"/>
      <c r="AT231" s="252"/>
      <c r="AU231" s="252"/>
      <c r="AV231" s="252"/>
      <c r="AW231" s="252"/>
      <c r="AX231" s="252"/>
      <c r="AY231" s="252"/>
      <c r="AZ231" s="252"/>
      <c r="BA231" s="252"/>
      <c r="BB231" s="252"/>
      <c r="BC231" s="252"/>
      <c r="BD231" s="252"/>
      <c r="BE231" s="252"/>
      <c r="BF231" s="252"/>
      <c r="BG231" s="252"/>
      <c r="BH231" s="252"/>
      <c r="BI231" s="252"/>
      <c r="BJ231" s="252"/>
      <c r="BK231" s="252"/>
    </row>
    <row r="232" spans="1:63" ht="24.95" customHeight="1">
      <c r="A232" s="310" t="s">
        <v>508</v>
      </c>
      <c r="B232" s="267" t="s">
        <v>509</v>
      </c>
      <c r="C232" s="267" t="s">
        <v>35</v>
      </c>
      <c r="D232" s="268" t="s">
        <v>510</v>
      </c>
      <c r="E232" s="269" t="s">
        <v>39</v>
      </c>
      <c r="F232" s="270">
        <v>186.83</v>
      </c>
      <c r="G232" s="271">
        <v>91.9</v>
      </c>
      <c r="H232" s="271">
        <f t="shared" si="28"/>
        <v>118.21</v>
      </c>
      <c r="I232" s="272">
        <f t="shared" si="29"/>
        <v>22085.17</v>
      </c>
      <c r="J232" s="273">
        <f t="shared" si="21"/>
        <v>9.4000000000000004E-3</v>
      </c>
      <c r="K232" s="252"/>
      <c r="L232" s="341"/>
      <c r="M232" s="342"/>
      <c r="N232" s="252"/>
      <c r="O232" s="252"/>
      <c r="P232" s="252"/>
      <c r="Q232" s="252"/>
      <c r="R232" s="252"/>
      <c r="S232" s="252"/>
      <c r="T232" s="252"/>
      <c r="U232" s="252"/>
      <c r="V232" s="252"/>
      <c r="W232" s="252"/>
      <c r="X232" s="252"/>
      <c r="Y232" s="252"/>
      <c r="Z232" s="252"/>
      <c r="AA232" s="252"/>
      <c r="AB232" s="252"/>
      <c r="AC232" s="252"/>
      <c r="AD232" s="252"/>
      <c r="AE232" s="252"/>
      <c r="AF232" s="252"/>
      <c r="AG232" s="252"/>
      <c r="AH232" s="252"/>
      <c r="AI232" s="252"/>
      <c r="AJ232" s="252"/>
      <c r="AK232" s="252"/>
      <c r="AL232" s="252"/>
      <c r="AM232" s="252"/>
      <c r="AN232" s="252"/>
      <c r="AO232" s="252"/>
      <c r="AP232" s="252"/>
      <c r="AQ232" s="252"/>
      <c r="AR232" s="252"/>
      <c r="AS232" s="252"/>
      <c r="AT232" s="252"/>
      <c r="AU232" s="252"/>
      <c r="AV232" s="252"/>
      <c r="AW232" s="252"/>
      <c r="AX232" s="252"/>
      <c r="AY232" s="252"/>
      <c r="AZ232" s="252"/>
      <c r="BA232" s="252"/>
      <c r="BB232" s="252"/>
      <c r="BC232" s="252"/>
      <c r="BD232" s="252"/>
      <c r="BE232" s="252"/>
      <c r="BF232" s="252"/>
      <c r="BG232" s="252"/>
      <c r="BH232" s="252"/>
      <c r="BI232" s="252"/>
      <c r="BJ232" s="252"/>
      <c r="BK232" s="252"/>
    </row>
    <row r="233" spans="1:63" ht="24.95" customHeight="1">
      <c r="A233" s="310" t="s">
        <v>511</v>
      </c>
      <c r="B233" s="267" t="s">
        <v>512</v>
      </c>
      <c r="C233" s="267" t="s">
        <v>65</v>
      </c>
      <c r="D233" s="268" t="s">
        <v>513</v>
      </c>
      <c r="E233" s="269" t="s">
        <v>39</v>
      </c>
      <c r="F233" s="270">
        <v>71.150000000000006</v>
      </c>
      <c r="G233" s="271">
        <v>82.41</v>
      </c>
      <c r="H233" s="271">
        <f t="shared" si="28"/>
        <v>106</v>
      </c>
      <c r="I233" s="272">
        <f t="shared" si="29"/>
        <v>7541.9</v>
      </c>
      <c r="J233" s="273">
        <f t="shared" si="21"/>
        <v>3.2000000000000002E-3</v>
      </c>
      <c r="K233" s="252"/>
      <c r="L233" s="341"/>
      <c r="M233" s="342"/>
      <c r="N233" s="252"/>
      <c r="O233" s="252"/>
      <c r="P233" s="252"/>
      <c r="Q233" s="252"/>
      <c r="R233" s="252"/>
      <c r="S233" s="252"/>
      <c r="T233" s="252"/>
      <c r="U233" s="252"/>
      <c r="V233" s="252"/>
      <c r="W233" s="252"/>
      <c r="X233" s="252"/>
      <c r="Y233" s="252"/>
      <c r="Z233" s="252"/>
      <c r="AA233" s="252"/>
      <c r="AB233" s="252"/>
      <c r="AC233" s="252"/>
      <c r="AD233" s="252"/>
      <c r="AE233" s="252"/>
      <c r="AF233" s="252"/>
      <c r="AG233" s="252"/>
      <c r="AH233" s="252"/>
      <c r="AI233" s="252"/>
      <c r="AJ233" s="252"/>
      <c r="AK233" s="252"/>
      <c r="AL233" s="252"/>
      <c r="AM233" s="252"/>
      <c r="AN233" s="252"/>
      <c r="AO233" s="252"/>
      <c r="AP233" s="252"/>
      <c r="AQ233" s="252"/>
      <c r="AR233" s="252"/>
      <c r="AS233" s="252"/>
      <c r="AT233" s="252"/>
      <c r="AU233" s="252"/>
      <c r="AV233" s="252"/>
      <c r="AW233" s="252"/>
      <c r="AX233" s="252"/>
      <c r="AY233" s="252"/>
      <c r="AZ233" s="252"/>
      <c r="BA233" s="252"/>
      <c r="BB233" s="252"/>
      <c r="BC233" s="252"/>
      <c r="BD233" s="252"/>
      <c r="BE233" s="252"/>
      <c r="BF233" s="252"/>
      <c r="BG233" s="252"/>
      <c r="BH233" s="252"/>
      <c r="BI233" s="252"/>
      <c r="BJ233" s="252"/>
      <c r="BK233" s="252"/>
    </row>
    <row r="234" spans="1:63" ht="36" customHeight="1">
      <c r="A234" s="310" t="s">
        <v>514</v>
      </c>
      <c r="B234" s="267" t="s">
        <v>515</v>
      </c>
      <c r="C234" s="267" t="s">
        <v>35</v>
      </c>
      <c r="D234" s="268" t="s">
        <v>516</v>
      </c>
      <c r="E234" s="269" t="s">
        <v>17</v>
      </c>
      <c r="F234" s="270">
        <v>6</v>
      </c>
      <c r="G234" s="271">
        <v>40.69</v>
      </c>
      <c r="H234" s="271">
        <f t="shared" si="28"/>
        <v>52.34</v>
      </c>
      <c r="I234" s="272">
        <f t="shared" si="29"/>
        <v>314.04000000000002</v>
      </c>
      <c r="J234" s="273">
        <f t="shared" si="21"/>
        <v>1E-4</v>
      </c>
      <c r="K234" s="252"/>
      <c r="L234" s="341"/>
      <c r="M234" s="342"/>
      <c r="N234" s="252"/>
      <c r="O234" s="252"/>
      <c r="P234" s="252"/>
      <c r="Q234" s="252"/>
      <c r="R234" s="252"/>
      <c r="S234" s="252"/>
      <c r="T234" s="252"/>
      <c r="U234" s="252"/>
      <c r="V234" s="252"/>
      <c r="W234" s="252"/>
      <c r="X234" s="252"/>
      <c r="Y234" s="252"/>
      <c r="Z234" s="252"/>
      <c r="AA234" s="252"/>
      <c r="AB234" s="252"/>
      <c r="AC234" s="252"/>
      <c r="AD234" s="252"/>
      <c r="AE234" s="252"/>
      <c r="AF234" s="252"/>
      <c r="AG234" s="252"/>
      <c r="AH234" s="252"/>
      <c r="AI234" s="252"/>
      <c r="AJ234" s="252"/>
      <c r="AK234" s="252"/>
      <c r="AL234" s="252"/>
      <c r="AM234" s="252"/>
      <c r="AN234" s="252"/>
      <c r="AO234" s="252"/>
      <c r="AP234" s="252"/>
      <c r="AQ234" s="252"/>
      <c r="AR234" s="252"/>
      <c r="AS234" s="252"/>
      <c r="AT234" s="252"/>
      <c r="AU234" s="252"/>
      <c r="AV234" s="252"/>
      <c r="AW234" s="252"/>
      <c r="AX234" s="252"/>
      <c r="AY234" s="252"/>
      <c r="AZ234" s="252"/>
      <c r="BA234" s="252"/>
      <c r="BB234" s="252"/>
      <c r="BC234" s="252"/>
      <c r="BD234" s="252"/>
      <c r="BE234" s="252"/>
      <c r="BF234" s="252"/>
      <c r="BG234" s="252"/>
      <c r="BH234" s="252"/>
      <c r="BI234" s="252"/>
      <c r="BJ234" s="252"/>
      <c r="BK234" s="252"/>
    </row>
    <row r="235" spans="1:63" ht="44.25" customHeight="1">
      <c r="A235" s="310" t="s">
        <v>517</v>
      </c>
      <c r="B235" s="267" t="s">
        <v>518</v>
      </c>
      <c r="C235" s="267" t="s">
        <v>35</v>
      </c>
      <c r="D235" s="268" t="s">
        <v>519</v>
      </c>
      <c r="E235" s="269" t="s">
        <v>17</v>
      </c>
      <c r="F235" s="270">
        <v>3</v>
      </c>
      <c r="G235" s="271">
        <v>20.49</v>
      </c>
      <c r="H235" s="271">
        <f t="shared" si="28"/>
        <v>26.36</v>
      </c>
      <c r="I235" s="272">
        <f t="shared" si="29"/>
        <v>79.08</v>
      </c>
      <c r="J235" s="273">
        <f t="shared" si="21"/>
        <v>0</v>
      </c>
      <c r="K235" s="252"/>
      <c r="L235" s="341"/>
      <c r="M235" s="342"/>
      <c r="N235" s="252"/>
      <c r="O235" s="252"/>
      <c r="P235" s="252"/>
      <c r="Q235" s="252"/>
      <c r="R235" s="252"/>
      <c r="S235" s="252"/>
      <c r="T235" s="252"/>
      <c r="U235" s="252"/>
      <c r="V235" s="252"/>
      <c r="W235" s="252"/>
      <c r="X235" s="252"/>
      <c r="Y235" s="252"/>
      <c r="Z235" s="252"/>
      <c r="AA235" s="252"/>
      <c r="AB235" s="252"/>
      <c r="AC235" s="252"/>
      <c r="AD235" s="252"/>
      <c r="AE235" s="252"/>
      <c r="AF235" s="252"/>
      <c r="AG235" s="252"/>
      <c r="AH235" s="252"/>
      <c r="AI235" s="252"/>
      <c r="AJ235" s="252"/>
      <c r="AK235" s="252"/>
      <c r="AL235" s="252"/>
      <c r="AM235" s="252"/>
      <c r="AN235" s="252"/>
      <c r="AO235" s="252"/>
      <c r="AP235" s="252"/>
      <c r="AQ235" s="252"/>
      <c r="AR235" s="252"/>
      <c r="AS235" s="252"/>
      <c r="AT235" s="252"/>
      <c r="AU235" s="252"/>
      <c r="AV235" s="252"/>
      <c r="AW235" s="252"/>
      <c r="AX235" s="252"/>
      <c r="AY235" s="252"/>
      <c r="AZ235" s="252"/>
      <c r="BA235" s="252"/>
      <c r="BB235" s="252"/>
      <c r="BC235" s="252"/>
      <c r="BD235" s="252"/>
      <c r="BE235" s="252"/>
      <c r="BF235" s="252"/>
      <c r="BG235" s="252"/>
      <c r="BH235" s="252"/>
      <c r="BI235" s="252"/>
      <c r="BJ235" s="252"/>
      <c r="BK235" s="252"/>
    </row>
    <row r="236" spans="1:63" s="106" customFormat="1" ht="51" customHeight="1">
      <c r="A236" s="312" t="s">
        <v>520</v>
      </c>
      <c r="B236" s="313">
        <v>2472</v>
      </c>
      <c r="C236" s="314" t="s">
        <v>35</v>
      </c>
      <c r="D236" s="315" t="s">
        <v>521</v>
      </c>
      <c r="E236" s="316" t="s">
        <v>17</v>
      </c>
      <c r="F236" s="317">
        <v>4</v>
      </c>
      <c r="G236" s="271">
        <v>97.33</v>
      </c>
      <c r="H236" s="318">
        <f t="shared" si="28"/>
        <v>125.2</v>
      </c>
      <c r="I236" s="319">
        <f t="shared" si="29"/>
        <v>500.8</v>
      </c>
      <c r="J236" s="320">
        <f t="shared" si="21"/>
        <v>2.0000000000000001E-4</v>
      </c>
      <c r="K236" s="114"/>
      <c r="L236" s="341"/>
      <c r="M236" s="342"/>
      <c r="N236" s="114"/>
      <c r="O236" s="114"/>
      <c r="P236" s="114"/>
      <c r="Q236" s="114"/>
      <c r="R236" s="114"/>
      <c r="S236" s="114"/>
      <c r="T236" s="114"/>
      <c r="U236" s="114"/>
      <c r="V236" s="114"/>
      <c r="W236" s="114"/>
      <c r="X236" s="114"/>
      <c r="Y236" s="114"/>
      <c r="Z236" s="114"/>
      <c r="AA236" s="114"/>
      <c r="AB236" s="114"/>
      <c r="AC236" s="114"/>
      <c r="AD236" s="114"/>
      <c r="AE236" s="114"/>
      <c r="AF236" s="114"/>
      <c r="AG236" s="114"/>
      <c r="AH236" s="114"/>
      <c r="AI236" s="114"/>
      <c r="AJ236" s="114"/>
      <c r="AK236" s="114"/>
      <c r="AL236" s="114"/>
      <c r="AM236" s="114"/>
      <c r="AN236" s="114"/>
      <c r="AO236" s="114"/>
      <c r="AP236" s="114"/>
      <c r="AQ236" s="114"/>
      <c r="AR236" s="114"/>
      <c r="AS236" s="114"/>
      <c r="AT236" s="114"/>
      <c r="AU236" s="114"/>
      <c r="AV236" s="114"/>
      <c r="AW236" s="114"/>
      <c r="AX236" s="114"/>
      <c r="AY236" s="114"/>
      <c r="AZ236" s="114"/>
      <c r="BA236" s="114"/>
      <c r="BB236" s="114"/>
      <c r="BC236" s="114"/>
      <c r="BD236" s="114"/>
      <c r="BE236" s="114"/>
      <c r="BF236" s="114"/>
      <c r="BG236" s="114"/>
      <c r="BH236" s="114"/>
      <c r="BI236" s="114"/>
      <c r="BJ236" s="114"/>
    </row>
    <row r="237" spans="1:63" ht="33.75" customHeight="1">
      <c r="A237" s="310" t="s">
        <v>522</v>
      </c>
      <c r="B237" s="267" t="s">
        <v>523</v>
      </c>
      <c r="C237" s="267" t="s">
        <v>35</v>
      </c>
      <c r="D237" s="268" t="s">
        <v>524</v>
      </c>
      <c r="E237" s="269" t="s">
        <v>17</v>
      </c>
      <c r="F237" s="270">
        <v>3</v>
      </c>
      <c r="G237" s="271">
        <v>37.58</v>
      </c>
      <c r="H237" s="271">
        <f t="shared" si="28"/>
        <v>48.34</v>
      </c>
      <c r="I237" s="272">
        <f t="shared" si="29"/>
        <v>145.02000000000001</v>
      </c>
      <c r="J237" s="273">
        <f t="shared" si="21"/>
        <v>1E-4</v>
      </c>
      <c r="K237" s="252"/>
      <c r="L237" s="341"/>
      <c r="M237" s="342"/>
      <c r="N237" s="252"/>
      <c r="O237" s="252"/>
      <c r="P237" s="252"/>
      <c r="Q237" s="252"/>
      <c r="R237" s="252"/>
      <c r="S237" s="252"/>
      <c r="T237" s="252"/>
      <c r="U237" s="252"/>
      <c r="V237" s="252"/>
      <c r="W237" s="252"/>
      <c r="X237" s="252"/>
      <c r="Y237" s="252"/>
      <c r="Z237" s="252"/>
      <c r="AA237" s="252"/>
      <c r="AB237" s="252"/>
      <c r="AC237" s="252"/>
      <c r="AD237" s="252"/>
      <c r="AE237" s="252"/>
      <c r="AF237" s="252"/>
      <c r="AG237" s="252"/>
      <c r="AH237" s="252"/>
      <c r="AI237" s="252"/>
      <c r="AJ237" s="252"/>
      <c r="AK237" s="252"/>
      <c r="AL237" s="252"/>
      <c r="AM237" s="252"/>
      <c r="AN237" s="252"/>
      <c r="AO237" s="252"/>
      <c r="AP237" s="252"/>
      <c r="AQ237" s="252"/>
      <c r="AR237" s="252"/>
      <c r="AS237" s="252"/>
      <c r="AT237" s="252"/>
      <c r="AU237" s="252"/>
      <c r="AV237" s="252"/>
      <c r="AW237" s="252"/>
      <c r="AX237" s="252"/>
      <c r="AY237" s="252"/>
      <c r="AZ237" s="252"/>
      <c r="BA237" s="252"/>
      <c r="BB237" s="252"/>
      <c r="BC237" s="252"/>
      <c r="BD237" s="252"/>
      <c r="BE237" s="252"/>
      <c r="BF237" s="252"/>
      <c r="BG237" s="252"/>
      <c r="BH237" s="252"/>
      <c r="BI237" s="252"/>
      <c r="BJ237" s="252"/>
      <c r="BK237" s="252"/>
    </row>
    <row r="238" spans="1:63" ht="49.5" customHeight="1">
      <c r="A238" s="310" t="s">
        <v>525</v>
      </c>
      <c r="B238" s="267" t="s">
        <v>526</v>
      </c>
      <c r="C238" s="267" t="s">
        <v>35</v>
      </c>
      <c r="D238" s="268" t="s">
        <v>527</v>
      </c>
      <c r="E238" s="269" t="s">
        <v>17</v>
      </c>
      <c r="F238" s="270">
        <v>3</v>
      </c>
      <c r="G238" s="271">
        <v>565.97</v>
      </c>
      <c r="H238" s="271">
        <f t="shared" si="28"/>
        <v>728.01</v>
      </c>
      <c r="I238" s="272">
        <f t="shared" si="29"/>
        <v>2184.0300000000002</v>
      </c>
      <c r="J238" s="273">
        <f t="shared" ref="J238:J258" si="30">ROUND(I238/$I$279,4)</f>
        <v>8.9999999999999998E-4</v>
      </c>
      <c r="K238" s="252"/>
      <c r="L238" s="341"/>
      <c r="M238" s="342"/>
      <c r="N238" s="252"/>
      <c r="O238" s="252"/>
      <c r="P238" s="252"/>
      <c r="Q238" s="252"/>
      <c r="R238" s="252"/>
      <c r="S238" s="252"/>
      <c r="T238" s="252"/>
      <c r="U238" s="252"/>
      <c r="V238" s="252"/>
      <c r="W238" s="252"/>
      <c r="X238" s="252"/>
      <c r="Y238" s="252"/>
      <c r="Z238" s="252"/>
      <c r="AA238" s="252"/>
      <c r="AB238" s="252"/>
      <c r="AC238" s="252"/>
      <c r="AD238" s="252"/>
      <c r="AE238" s="252"/>
      <c r="AF238" s="252"/>
      <c r="AG238" s="252"/>
      <c r="AH238" s="252"/>
      <c r="AI238" s="252"/>
      <c r="AJ238" s="252"/>
      <c r="AK238" s="252"/>
      <c r="AL238" s="252"/>
      <c r="AM238" s="252"/>
      <c r="AN238" s="252"/>
      <c r="AO238" s="252"/>
      <c r="AP238" s="252"/>
      <c r="AQ238" s="252"/>
      <c r="AR238" s="252"/>
      <c r="AS238" s="252"/>
      <c r="AT238" s="252"/>
      <c r="AU238" s="252"/>
      <c r="AV238" s="252"/>
      <c r="AW238" s="252"/>
      <c r="AX238" s="252"/>
      <c r="AY238" s="252"/>
      <c r="AZ238" s="252"/>
      <c r="BA238" s="252"/>
      <c r="BB238" s="252"/>
      <c r="BC238" s="252"/>
      <c r="BD238" s="252"/>
      <c r="BE238" s="252"/>
      <c r="BF238" s="252"/>
      <c r="BG238" s="252"/>
      <c r="BH238" s="252"/>
      <c r="BI238" s="252"/>
      <c r="BJ238" s="252"/>
      <c r="BK238" s="252"/>
    </row>
    <row r="239" spans="1:63" ht="32.25" customHeight="1">
      <c r="A239" s="310" t="s">
        <v>528</v>
      </c>
      <c r="B239" s="267">
        <v>102109</v>
      </c>
      <c r="C239" s="267" t="s">
        <v>21</v>
      </c>
      <c r="D239" s="268" t="s">
        <v>529</v>
      </c>
      <c r="E239" s="269" t="s">
        <v>17</v>
      </c>
      <c r="F239" s="270">
        <v>2</v>
      </c>
      <c r="G239" s="271">
        <v>58.4</v>
      </c>
      <c r="H239" s="271">
        <f t="shared" si="28"/>
        <v>75.12</v>
      </c>
      <c r="I239" s="272">
        <f t="shared" si="29"/>
        <v>150.24</v>
      </c>
      <c r="J239" s="273">
        <f t="shared" si="30"/>
        <v>1E-4</v>
      </c>
      <c r="K239" s="252"/>
      <c r="L239" s="341"/>
      <c r="M239" s="342"/>
      <c r="N239" s="252"/>
      <c r="O239" s="252"/>
      <c r="P239" s="252"/>
      <c r="Q239" s="252"/>
      <c r="R239" s="252"/>
      <c r="S239" s="252"/>
      <c r="T239" s="252"/>
      <c r="U239" s="252"/>
      <c r="V239" s="252"/>
      <c r="W239" s="252"/>
      <c r="X239" s="252"/>
      <c r="Y239" s="252"/>
      <c r="Z239" s="252"/>
      <c r="AA239" s="252"/>
      <c r="AB239" s="252"/>
      <c r="AC239" s="252"/>
      <c r="AD239" s="252"/>
      <c r="AE239" s="252"/>
      <c r="AF239" s="252"/>
      <c r="AG239" s="252"/>
      <c r="AH239" s="252"/>
      <c r="AI239" s="252"/>
      <c r="AJ239" s="252"/>
      <c r="AK239" s="252"/>
      <c r="AL239" s="252"/>
      <c r="AM239" s="252"/>
      <c r="AN239" s="252"/>
      <c r="AO239" s="252"/>
      <c r="AP239" s="252"/>
      <c r="AQ239" s="252"/>
      <c r="AR239" s="252"/>
      <c r="AS239" s="252"/>
      <c r="AT239" s="252"/>
      <c r="AU239" s="252"/>
      <c r="AV239" s="252"/>
      <c r="AW239" s="252"/>
      <c r="AX239" s="252"/>
      <c r="AY239" s="252"/>
      <c r="AZ239" s="252"/>
      <c r="BA239" s="252"/>
      <c r="BB239" s="252"/>
      <c r="BC239" s="252"/>
      <c r="BD239" s="252"/>
      <c r="BE239" s="252"/>
      <c r="BF239" s="252"/>
      <c r="BG239" s="252"/>
      <c r="BH239" s="252"/>
      <c r="BI239" s="252"/>
      <c r="BJ239" s="252"/>
      <c r="BK239" s="252"/>
    </row>
    <row r="240" spans="1:63" s="106" customFormat="1" ht="51" customHeight="1">
      <c r="A240" s="312" t="s">
        <v>530</v>
      </c>
      <c r="B240" s="313">
        <v>2485</v>
      </c>
      <c r="C240" s="314" t="s">
        <v>35</v>
      </c>
      <c r="D240" s="315" t="s">
        <v>531</v>
      </c>
      <c r="E240" s="316" t="s">
        <v>17</v>
      </c>
      <c r="F240" s="317">
        <v>1</v>
      </c>
      <c r="G240" s="271">
        <v>158.77000000000001</v>
      </c>
      <c r="H240" s="318">
        <f t="shared" si="28"/>
        <v>204.23</v>
      </c>
      <c r="I240" s="319">
        <f t="shared" si="29"/>
        <v>204.23</v>
      </c>
      <c r="J240" s="320">
        <f t="shared" si="30"/>
        <v>1E-4</v>
      </c>
      <c r="K240" s="114"/>
      <c r="L240" s="341"/>
      <c r="M240" s="342"/>
      <c r="N240" s="114"/>
      <c r="O240" s="114"/>
      <c r="P240" s="114"/>
      <c r="Q240" s="114"/>
      <c r="R240" s="114"/>
      <c r="S240" s="114"/>
      <c r="T240" s="114"/>
      <c r="U240" s="114"/>
      <c r="V240" s="114"/>
      <c r="W240" s="114"/>
      <c r="X240" s="114"/>
      <c r="Y240" s="114"/>
      <c r="Z240" s="114"/>
      <c r="AA240" s="114"/>
      <c r="AB240" s="114"/>
      <c r="AC240" s="114"/>
      <c r="AD240" s="114"/>
      <c r="AE240" s="114"/>
      <c r="AF240" s="114"/>
      <c r="AG240" s="114"/>
      <c r="AH240" s="114"/>
      <c r="AI240" s="114"/>
      <c r="AJ240" s="114"/>
      <c r="AK240" s="114"/>
      <c r="AL240" s="114"/>
      <c r="AM240" s="114"/>
      <c r="AN240" s="114"/>
      <c r="AO240" s="114"/>
      <c r="AP240" s="114"/>
      <c r="AQ240" s="114"/>
      <c r="AR240" s="114"/>
      <c r="AS240" s="114"/>
      <c r="AT240" s="114"/>
      <c r="AU240" s="114"/>
      <c r="AV240" s="114"/>
      <c r="AW240" s="114"/>
      <c r="AX240" s="114"/>
      <c r="AY240" s="114"/>
      <c r="AZ240" s="114"/>
      <c r="BA240" s="114"/>
      <c r="BB240" s="114"/>
      <c r="BC240" s="114"/>
      <c r="BD240" s="114"/>
      <c r="BE240" s="114"/>
      <c r="BF240" s="114"/>
      <c r="BG240" s="114"/>
      <c r="BH240" s="114"/>
      <c r="BI240" s="114"/>
      <c r="BJ240" s="114"/>
    </row>
    <row r="241" spans="1:63" s="106" customFormat="1" ht="51" customHeight="1">
      <c r="A241" s="312" t="s">
        <v>532</v>
      </c>
      <c r="B241" s="313">
        <v>2487</v>
      </c>
      <c r="C241" s="314" t="s">
        <v>35</v>
      </c>
      <c r="D241" s="315" t="s">
        <v>533</v>
      </c>
      <c r="E241" s="316" t="s">
        <v>17</v>
      </c>
      <c r="F241" s="317">
        <v>1</v>
      </c>
      <c r="G241" s="271">
        <v>266.39</v>
      </c>
      <c r="H241" s="318">
        <f t="shared" si="28"/>
        <v>342.66</v>
      </c>
      <c r="I241" s="319">
        <f t="shared" si="29"/>
        <v>342.66</v>
      </c>
      <c r="J241" s="320">
        <f t="shared" si="30"/>
        <v>1E-4</v>
      </c>
      <c r="K241" s="114"/>
      <c r="L241" s="341"/>
      <c r="M241" s="342"/>
      <c r="N241" s="114"/>
      <c r="O241" s="114"/>
      <c r="P241" s="114"/>
      <c r="Q241" s="114"/>
      <c r="R241" s="114"/>
      <c r="S241" s="114"/>
      <c r="T241" s="114"/>
      <c r="U241" s="114"/>
      <c r="V241" s="114"/>
      <c r="W241" s="114"/>
      <c r="X241" s="114"/>
      <c r="Y241" s="114"/>
      <c r="Z241" s="114"/>
      <c r="AA241" s="114"/>
      <c r="AB241" s="114"/>
      <c r="AC241" s="114"/>
      <c r="AD241" s="114"/>
      <c r="AE241" s="114"/>
      <c r="AF241" s="114"/>
      <c r="AG241" s="114"/>
      <c r="AH241" s="114"/>
      <c r="AI241" s="114"/>
      <c r="AJ241" s="114"/>
      <c r="AK241" s="114"/>
      <c r="AL241" s="114"/>
      <c r="AM241" s="114"/>
      <c r="AN241" s="114"/>
      <c r="AO241" s="114"/>
      <c r="AP241" s="114"/>
      <c r="AQ241" s="114"/>
      <c r="AR241" s="114"/>
      <c r="AS241" s="114"/>
      <c r="AT241" s="114"/>
      <c r="AU241" s="114"/>
      <c r="AV241" s="114"/>
      <c r="AW241" s="114"/>
      <c r="AX241" s="114"/>
      <c r="AY241" s="114"/>
      <c r="AZ241" s="114"/>
      <c r="BA241" s="114"/>
      <c r="BB241" s="114"/>
      <c r="BC241" s="114"/>
      <c r="BD241" s="114"/>
      <c r="BE241" s="114"/>
      <c r="BF241" s="114"/>
      <c r="BG241" s="114"/>
      <c r="BH241" s="114"/>
      <c r="BI241" s="114"/>
      <c r="BJ241" s="114"/>
    </row>
    <row r="242" spans="1:63" ht="35.25" customHeight="1">
      <c r="A242" s="310" t="s">
        <v>534</v>
      </c>
      <c r="B242" s="267" t="s">
        <v>535</v>
      </c>
      <c r="C242" s="267" t="s">
        <v>35</v>
      </c>
      <c r="D242" s="268" t="s">
        <v>536</v>
      </c>
      <c r="E242" s="269" t="s">
        <v>39</v>
      </c>
      <c r="F242" s="270">
        <v>2.4500000000000002</v>
      </c>
      <c r="G242" s="271">
        <v>75.42</v>
      </c>
      <c r="H242" s="271">
        <f t="shared" si="28"/>
        <v>97.01</v>
      </c>
      <c r="I242" s="272">
        <f t="shared" si="29"/>
        <v>237.67</v>
      </c>
      <c r="J242" s="273">
        <f t="shared" si="30"/>
        <v>1E-4</v>
      </c>
      <c r="K242" s="252"/>
      <c r="L242" s="341"/>
      <c r="M242" s="342"/>
      <c r="N242" s="252"/>
      <c r="O242" s="252"/>
      <c r="P242" s="252"/>
      <c r="Q242" s="252"/>
      <c r="R242" s="252"/>
      <c r="S242" s="252"/>
      <c r="T242" s="252"/>
      <c r="U242" s="252"/>
      <c r="V242" s="252"/>
      <c r="W242" s="252"/>
      <c r="X242" s="252"/>
      <c r="Y242" s="252"/>
      <c r="Z242" s="252"/>
      <c r="AA242" s="252"/>
      <c r="AB242" s="252"/>
      <c r="AC242" s="252"/>
      <c r="AD242" s="252"/>
      <c r="AE242" s="252"/>
      <c r="AF242" s="252"/>
      <c r="AG242" s="252"/>
      <c r="AH242" s="252"/>
      <c r="AI242" s="252"/>
      <c r="AJ242" s="252"/>
      <c r="AK242" s="252"/>
      <c r="AL242" s="252"/>
      <c r="AM242" s="252"/>
      <c r="AN242" s="252"/>
      <c r="AO242" s="252"/>
      <c r="AP242" s="252"/>
      <c r="AQ242" s="252"/>
      <c r="AR242" s="252"/>
      <c r="AS242" s="252"/>
      <c r="AT242" s="252"/>
      <c r="AU242" s="252"/>
      <c r="AV242" s="252"/>
      <c r="AW242" s="252"/>
      <c r="AX242" s="252"/>
      <c r="AY242" s="252"/>
      <c r="AZ242" s="252"/>
      <c r="BA242" s="252"/>
      <c r="BB242" s="252"/>
      <c r="BC242" s="252"/>
      <c r="BD242" s="252"/>
      <c r="BE242" s="252"/>
      <c r="BF242" s="252"/>
      <c r="BG242" s="252"/>
      <c r="BH242" s="252"/>
      <c r="BI242" s="252"/>
      <c r="BJ242" s="252"/>
      <c r="BK242" s="252"/>
    </row>
    <row r="243" spans="1:63" ht="45.75" customHeight="1">
      <c r="A243" s="310" t="s">
        <v>537</v>
      </c>
      <c r="B243" s="267">
        <v>83641</v>
      </c>
      <c r="C243" s="267" t="s">
        <v>35</v>
      </c>
      <c r="D243" s="268" t="s">
        <v>538</v>
      </c>
      <c r="E243" s="269" t="s">
        <v>17</v>
      </c>
      <c r="F243" s="270">
        <v>3</v>
      </c>
      <c r="G243" s="271">
        <v>222.29</v>
      </c>
      <c r="H243" s="271">
        <f t="shared" si="28"/>
        <v>285.93</v>
      </c>
      <c r="I243" s="272">
        <f t="shared" si="29"/>
        <v>857.79</v>
      </c>
      <c r="J243" s="273">
        <f t="shared" si="30"/>
        <v>4.0000000000000002E-4</v>
      </c>
      <c r="K243" s="252"/>
      <c r="L243" s="341"/>
      <c r="M243" s="342"/>
      <c r="N243" s="252"/>
      <c r="O243" s="252"/>
      <c r="P243" s="252"/>
      <c r="Q243" s="252"/>
      <c r="R243" s="252"/>
      <c r="S243" s="252"/>
      <c r="T243" s="252"/>
      <c r="U243" s="252"/>
      <c r="V243" s="252"/>
      <c r="W243" s="252"/>
      <c r="X243" s="252"/>
      <c r="Y243" s="252"/>
      <c r="Z243" s="252"/>
      <c r="AA243" s="252"/>
      <c r="AB243" s="252"/>
      <c r="AC243" s="252"/>
      <c r="AD243" s="252"/>
      <c r="AE243" s="252"/>
      <c r="AF243" s="252"/>
      <c r="AG243" s="252"/>
      <c r="AH243" s="252"/>
      <c r="AI243" s="252"/>
      <c r="AJ243" s="252"/>
      <c r="AK243" s="252"/>
      <c r="AL243" s="252"/>
      <c r="AM243" s="252"/>
      <c r="AN243" s="252"/>
      <c r="AO243" s="252"/>
      <c r="AP243" s="252"/>
      <c r="AQ243" s="252"/>
      <c r="AR243" s="252"/>
      <c r="AS243" s="252"/>
      <c r="AT243" s="252"/>
      <c r="AU243" s="252"/>
      <c r="AV243" s="252"/>
      <c r="AW243" s="252"/>
      <c r="AX243" s="252"/>
      <c r="AY243" s="252"/>
      <c r="AZ243" s="252"/>
      <c r="BA243" s="252"/>
      <c r="BB243" s="252"/>
      <c r="BC243" s="252"/>
      <c r="BD243" s="252"/>
      <c r="BE243" s="252"/>
      <c r="BF243" s="252"/>
      <c r="BG243" s="252"/>
      <c r="BH243" s="252"/>
      <c r="BI243" s="252"/>
      <c r="BJ243" s="252"/>
      <c r="BK243" s="252"/>
    </row>
    <row r="244" spans="1:63" s="106" customFormat="1" ht="51" customHeight="1">
      <c r="A244" s="312" t="s">
        <v>539</v>
      </c>
      <c r="B244" s="313">
        <v>2478</v>
      </c>
      <c r="C244" s="314" t="s">
        <v>35</v>
      </c>
      <c r="D244" s="315" t="s">
        <v>540</v>
      </c>
      <c r="E244" s="316" t="s">
        <v>17</v>
      </c>
      <c r="F244" s="317">
        <v>1</v>
      </c>
      <c r="G244" s="271">
        <v>166.32</v>
      </c>
      <c r="H244" s="318">
        <f t="shared" si="28"/>
        <v>213.94</v>
      </c>
      <c r="I244" s="319">
        <f t="shared" si="29"/>
        <v>213.94</v>
      </c>
      <c r="J244" s="320">
        <f t="shared" si="30"/>
        <v>1E-4</v>
      </c>
      <c r="K244" s="114"/>
      <c r="L244" s="341"/>
      <c r="M244" s="342"/>
      <c r="N244" s="114"/>
      <c r="O244" s="114"/>
      <c r="P244" s="114"/>
      <c r="Q244" s="114"/>
      <c r="R244" s="114"/>
      <c r="S244" s="114"/>
      <c r="T244" s="114"/>
      <c r="U244" s="114"/>
      <c r="V244" s="114"/>
      <c r="W244" s="114"/>
      <c r="X244" s="114"/>
      <c r="Y244" s="114"/>
      <c r="Z244" s="114"/>
      <c r="AA244" s="114"/>
      <c r="AB244" s="114"/>
      <c r="AC244" s="114"/>
      <c r="AD244" s="114"/>
      <c r="AE244" s="114"/>
      <c r="AF244" s="114"/>
      <c r="AG244" s="114"/>
      <c r="AH244" s="114"/>
      <c r="AI244" s="114"/>
      <c r="AJ244" s="114"/>
      <c r="AK244" s="114"/>
      <c r="AL244" s="114"/>
      <c r="AM244" s="114"/>
      <c r="AN244" s="114"/>
      <c r="AO244" s="114"/>
      <c r="AP244" s="114"/>
      <c r="AQ244" s="114"/>
      <c r="AR244" s="114"/>
      <c r="AS244" s="114"/>
      <c r="AT244" s="114"/>
      <c r="AU244" s="114"/>
      <c r="AV244" s="114"/>
      <c r="AW244" s="114"/>
      <c r="AX244" s="114"/>
      <c r="AY244" s="114"/>
      <c r="AZ244" s="114"/>
      <c r="BA244" s="114"/>
      <c r="BB244" s="114"/>
      <c r="BC244" s="114"/>
      <c r="BD244" s="114"/>
      <c r="BE244" s="114"/>
      <c r="BF244" s="114"/>
      <c r="BG244" s="114"/>
      <c r="BH244" s="114"/>
      <c r="BI244" s="114"/>
      <c r="BJ244" s="114"/>
    </row>
    <row r="245" spans="1:63" s="106" customFormat="1" ht="51" customHeight="1">
      <c r="A245" s="312" t="s">
        <v>541</v>
      </c>
      <c r="B245" s="313">
        <v>2474</v>
      </c>
      <c r="C245" s="314" t="s">
        <v>35</v>
      </c>
      <c r="D245" s="315" t="s">
        <v>542</v>
      </c>
      <c r="E245" s="316" t="s">
        <v>17</v>
      </c>
      <c r="F245" s="317">
        <v>10</v>
      </c>
      <c r="G245" s="271">
        <v>62.67</v>
      </c>
      <c r="H245" s="318">
        <f t="shared" si="28"/>
        <v>80.61</v>
      </c>
      <c r="I245" s="319">
        <f t="shared" si="29"/>
        <v>806.1</v>
      </c>
      <c r="J245" s="320">
        <f t="shared" si="30"/>
        <v>2.9999999999999997E-4</v>
      </c>
      <c r="K245" s="114"/>
      <c r="L245" s="341"/>
      <c r="M245" s="342"/>
      <c r="N245" s="114"/>
      <c r="O245" s="114"/>
      <c r="P245" s="114"/>
      <c r="Q245" s="114"/>
      <c r="R245" s="114"/>
      <c r="S245" s="114"/>
      <c r="T245" s="114"/>
      <c r="U245" s="114"/>
      <c r="V245" s="114"/>
      <c r="W245" s="114"/>
      <c r="X245" s="114"/>
      <c r="Y245" s="114"/>
      <c r="Z245" s="114"/>
      <c r="AA245" s="114"/>
      <c r="AB245" s="114"/>
      <c r="AC245" s="114"/>
      <c r="AD245" s="114"/>
      <c r="AE245" s="114"/>
      <c r="AF245" s="114"/>
      <c r="AG245" s="114"/>
      <c r="AH245" s="114"/>
      <c r="AI245" s="114"/>
      <c r="AJ245" s="114"/>
      <c r="AK245" s="114"/>
      <c r="AL245" s="114"/>
      <c r="AM245" s="114"/>
      <c r="AN245" s="114"/>
      <c r="AO245" s="114"/>
      <c r="AP245" s="114"/>
      <c r="AQ245" s="114"/>
      <c r="AR245" s="114"/>
      <c r="AS245" s="114"/>
      <c r="AT245" s="114"/>
      <c r="AU245" s="114"/>
      <c r="AV245" s="114"/>
      <c r="AW245" s="114"/>
      <c r="AX245" s="114"/>
      <c r="AY245" s="114"/>
      <c r="AZ245" s="114"/>
      <c r="BA245" s="114"/>
      <c r="BB245" s="114"/>
      <c r="BC245" s="114"/>
      <c r="BD245" s="114"/>
      <c r="BE245" s="114"/>
      <c r="BF245" s="114"/>
      <c r="BG245" s="114"/>
      <c r="BH245" s="114"/>
      <c r="BI245" s="114"/>
      <c r="BJ245" s="114"/>
    </row>
    <row r="246" spans="1:63" ht="33" customHeight="1">
      <c r="A246" s="310" t="s">
        <v>543</v>
      </c>
      <c r="B246" s="267" t="s">
        <v>544</v>
      </c>
      <c r="C246" s="267" t="s">
        <v>35</v>
      </c>
      <c r="D246" s="268" t="s">
        <v>545</v>
      </c>
      <c r="E246" s="269" t="s">
        <v>17</v>
      </c>
      <c r="F246" s="270">
        <v>3</v>
      </c>
      <c r="G246" s="271">
        <v>25.75</v>
      </c>
      <c r="H246" s="271">
        <f t="shared" si="28"/>
        <v>33.119999999999997</v>
      </c>
      <c r="I246" s="272">
        <f t="shared" si="29"/>
        <v>99.36</v>
      </c>
      <c r="J246" s="273">
        <f t="shared" si="30"/>
        <v>0</v>
      </c>
      <c r="K246" s="252"/>
      <c r="L246" s="341"/>
      <c r="M246" s="342"/>
      <c r="N246" s="252"/>
      <c r="O246" s="252"/>
      <c r="P246" s="252"/>
      <c r="Q246" s="252"/>
      <c r="R246" s="252"/>
      <c r="S246" s="252"/>
      <c r="T246" s="252"/>
      <c r="U246" s="252"/>
      <c r="V246" s="252"/>
      <c r="W246" s="252"/>
      <c r="X246" s="252"/>
      <c r="Y246" s="252"/>
      <c r="Z246" s="252"/>
      <c r="AA246" s="252"/>
      <c r="AB246" s="252"/>
      <c r="AC246" s="252"/>
      <c r="AD246" s="252"/>
      <c r="AE246" s="252"/>
      <c r="AF246" s="252"/>
      <c r="AG246" s="252"/>
      <c r="AH246" s="252"/>
      <c r="AI246" s="252"/>
      <c r="AJ246" s="252"/>
      <c r="AK246" s="252"/>
      <c r="AL246" s="252"/>
      <c r="AM246" s="252"/>
      <c r="AN246" s="252"/>
      <c r="AO246" s="252"/>
      <c r="AP246" s="252"/>
      <c r="AQ246" s="252"/>
      <c r="AR246" s="252"/>
      <c r="AS246" s="252"/>
      <c r="AT246" s="252"/>
      <c r="AU246" s="252"/>
      <c r="AV246" s="252"/>
      <c r="AW246" s="252"/>
      <c r="AX246" s="252"/>
      <c r="AY246" s="252"/>
      <c r="AZ246" s="252"/>
      <c r="BA246" s="252"/>
      <c r="BB246" s="252"/>
      <c r="BC246" s="252"/>
      <c r="BD246" s="252"/>
      <c r="BE246" s="252"/>
      <c r="BF246" s="252"/>
      <c r="BG246" s="252"/>
      <c r="BH246" s="252"/>
      <c r="BI246" s="252"/>
      <c r="BJ246" s="252"/>
      <c r="BK246" s="252"/>
    </row>
    <row r="247" spans="1:63" ht="36.75" customHeight="1">
      <c r="A247" s="310" t="s">
        <v>546</v>
      </c>
      <c r="B247" s="267" t="s">
        <v>547</v>
      </c>
      <c r="C247" s="267" t="s">
        <v>35</v>
      </c>
      <c r="D247" s="268" t="s">
        <v>548</v>
      </c>
      <c r="E247" s="269" t="s">
        <v>17</v>
      </c>
      <c r="F247" s="270">
        <v>2</v>
      </c>
      <c r="G247" s="271">
        <v>42.15</v>
      </c>
      <c r="H247" s="271">
        <f t="shared" si="28"/>
        <v>54.22</v>
      </c>
      <c r="I247" s="272">
        <f t="shared" si="29"/>
        <v>108.44</v>
      </c>
      <c r="J247" s="273">
        <f t="shared" si="30"/>
        <v>0</v>
      </c>
      <c r="K247" s="252"/>
      <c r="L247" s="341"/>
      <c r="M247" s="342"/>
      <c r="N247" s="252"/>
      <c r="O247" s="252"/>
      <c r="P247" s="252"/>
      <c r="Q247" s="252"/>
      <c r="R247" s="252"/>
      <c r="S247" s="252"/>
      <c r="T247" s="252"/>
      <c r="U247" s="252"/>
      <c r="V247" s="252"/>
      <c r="W247" s="252"/>
      <c r="X247" s="252"/>
      <c r="Y247" s="252"/>
      <c r="Z247" s="252"/>
      <c r="AA247" s="252"/>
      <c r="AB247" s="252"/>
      <c r="AC247" s="252"/>
      <c r="AD247" s="252"/>
      <c r="AE247" s="252"/>
      <c r="AF247" s="252"/>
      <c r="AG247" s="252"/>
      <c r="AH247" s="252"/>
      <c r="AI247" s="252"/>
      <c r="AJ247" s="252"/>
      <c r="AK247" s="252"/>
      <c r="AL247" s="252"/>
      <c r="AM247" s="252"/>
      <c r="AN247" s="252"/>
      <c r="AO247" s="252"/>
      <c r="AP247" s="252"/>
      <c r="AQ247" s="252"/>
      <c r="AR247" s="252"/>
      <c r="AS247" s="252"/>
      <c r="AT247" s="252"/>
      <c r="AU247" s="252"/>
      <c r="AV247" s="252"/>
      <c r="AW247" s="252"/>
      <c r="AX247" s="252"/>
      <c r="AY247" s="252"/>
      <c r="AZ247" s="252"/>
      <c r="BA247" s="252"/>
      <c r="BB247" s="252"/>
      <c r="BC247" s="252"/>
      <c r="BD247" s="252"/>
      <c r="BE247" s="252"/>
      <c r="BF247" s="252"/>
      <c r="BG247" s="252"/>
      <c r="BH247" s="252"/>
      <c r="BI247" s="252"/>
      <c r="BJ247" s="252"/>
      <c r="BK247" s="252"/>
    </row>
    <row r="248" spans="1:63" ht="24.95" customHeight="1">
      <c r="A248" s="310" t="s">
        <v>549</v>
      </c>
      <c r="B248" s="267" t="s">
        <v>550</v>
      </c>
      <c r="C248" s="267" t="s">
        <v>35</v>
      </c>
      <c r="D248" s="268" t="s">
        <v>551</v>
      </c>
      <c r="E248" s="269" t="s">
        <v>17</v>
      </c>
      <c r="F248" s="270">
        <v>3</v>
      </c>
      <c r="G248" s="271">
        <v>173.12</v>
      </c>
      <c r="H248" s="271">
        <f t="shared" si="28"/>
        <v>222.68</v>
      </c>
      <c r="I248" s="272">
        <f t="shared" si="29"/>
        <v>668.04</v>
      </c>
      <c r="J248" s="273">
        <f t="shared" si="30"/>
        <v>2.9999999999999997E-4</v>
      </c>
      <c r="K248" s="252"/>
      <c r="L248" s="341"/>
      <c r="M248" s="342"/>
      <c r="N248" s="252"/>
      <c r="O248" s="252"/>
      <c r="P248" s="252"/>
      <c r="Q248" s="252"/>
      <c r="R248" s="252"/>
      <c r="S248" s="252"/>
      <c r="T248" s="252"/>
      <c r="U248" s="252"/>
      <c r="V248" s="252"/>
      <c r="W248" s="252"/>
      <c r="X248" s="252"/>
      <c r="Y248" s="252"/>
      <c r="Z248" s="252"/>
      <c r="AA248" s="252"/>
      <c r="AB248" s="252"/>
      <c r="AC248" s="252"/>
      <c r="AD248" s="252"/>
      <c r="AE248" s="252"/>
      <c r="AF248" s="252"/>
      <c r="AG248" s="252"/>
      <c r="AH248" s="252"/>
      <c r="AI248" s="252"/>
      <c r="AJ248" s="252"/>
      <c r="AK248" s="252"/>
      <c r="AL248" s="252"/>
      <c r="AM248" s="252"/>
      <c r="AN248" s="252"/>
      <c r="AO248" s="252"/>
      <c r="AP248" s="252"/>
      <c r="AQ248" s="252"/>
      <c r="AR248" s="252"/>
      <c r="AS248" s="252"/>
      <c r="AT248" s="252"/>
      <c r="AU248" s="252"/>
      <c r="AV248" s="252"/>
      <c r="AW248" s="252"/>
      <c r="AX248" s="252"/>
      <c r="AY248" s="252"/>
      <c r="AZ248" s="252"/>
      <c r="BA248" s="252"/>
      <c r="BB248" s="252"/>
      <c r="BC248" s="252"/>
      <c r="BD248" s="252"/>
      <c r="BE248" s="252"/>
      <c r="BF248" s="252"/>
      <c r="BG248" s="252"/>
      <c r="BH248" s="252"/>
      <c r="BI248" s="252"/>
      <c r="BJ248" s="252"/>
      <c r="BK248" s="252"/>
    </row>
    <row r="249" spans="1:63" ht="24.95" customHeight="1">
      <c r="A249" s="310" t="s">
        <v>552</v>
      </c>
      <c r="B249" s="267">
        <v>96986</v>
      </c>
      <c r="C249" s="267" t="s">
        <v>21</v>
      </c>
      <c r="D249" s="268" t="s">
        <v>553</v>
      </c>
      <c r="E249" s="269" t="s">
        <v>17</v>
      </c>
      <c r="F249" s="270">
        <v>3</v>
      </c>
      <c r="G249" s="271">
        <v>144.4</v>
      </c>
      <c r="H249" s="271">
        <f t="shared" si="28"/>
        <v>185.74</v>
      </c>
      <c r="I249" s="272">
        <f t="shared" si="29"/>
        <v>557.22</v>
      </c>
      <c r="J249" s="273">
        <f t="shared" si="30"/>
        <v>2.0000000000000001E-4</v>
      </c>
      <c r="K249" s="252"/>
      <c r="L249" s="341"/>
      <c r="M249" s="342"/>
      <c r="N249" s="252"/>
      <c r="O249" s="252"/>
      <c r="P249" s="252"/>
      <c r="Q249" s="252"/>
      <c r="R249" s="252"/>
      <c r="S249" s="252"/>
      <c r="T249" s="252"/>
      <c r="U249" s="252"/>
      <c r="V249" s="252"/>
      <c r="W249" s="252"/>
      <c r="X249" s="252"/>
      <c r="Y249" s="252"/>
      <c r="Z249" s="252"/>
      <c r="AA249" s="252"/>
      <c r="AB249" s="252"/>
      <c r="AC249" s="252"/>
      <c r="AD249" s="252"/>
      <c r="AE249" s="252"/>
      <c r="AF249" s="252"/>
      <c r="AG249" s="252"/>
      <c r="AH249" s="252"/>
      <c r="AI249" s="252"/>
      <c r="AJ249" s="252"/>
      <c r="AK249" s="252"/>
      <c r="AL249" s="252"/>
      <c r="AM249" s="252"/>
      <c r="AN249" s="252"/>
      <c r="AO249" s="252"/>
      <c r="AP249" s="252"/>
      <c r="AQ249" s="252"/>
      <c r="AR249" s="252"/>
      <c r="AS249" s="252"/>
      <c r="AT249" s="252"/>
      <c r="AU249" s="252"/>
      <c r="AV249" s="252"/>
      <c r="AW249" s="252"/>
      <c r="AX249" s="252"/>
      <c r="AY249" s="252"/>
      <c r="AZ249" s="252"/>
      <c r="BA249" s="252"/>
      <c r="BB249" s="252"/>
      <c r="BC249" s="252"/>
      <c r="BD249" s="252"/>
      <c r="BE249" s="252"/>
      <c r="BF249" s="252"/>
      <c r="BG249" s="252"/>
      <c r="BH249" s="252"/>
      <c r="BI249" s="252"/>
      <c r="BJ249" s="252"/>
      <c r="BK249" s="252"/>
    </row>
    <row r="250" spans="1:63" ht="24.95" customHeight="1">
      <c r="A250" s="310" t="s">
        <v>554</v>
      </c>
      <c r="B250" s="267">
        <v>98111</v>
      </c>
      <c r="C250" s="267" t="s">
        <v>21</v>
      </c>
      <c r="D250" s="268" t="s">
        <v>555</v>
      </c>
      <c r="E250" s="269" t="s">
        <v>17</v>
      </c>
      <c r="F250" s="270">
        <v>3</v>
      </c>
      <c r="G250" s="271">
        <v>57.98</v>
      </c>
      <c r="H250" s="271">
        <f t="shared" si="28"/>
        <v>74.58</v>
      </c>
      <c r="I250" s="272">
        <f t="shared" si="29"/>
        <v>223.74</v>
      </c>
      <c r="J250" s="273">
        <f t="shared" si="30"/>
        <v>1E-4</v>
      </c>
      <c r="K250" s="252"/>
      <c r="L250" s="341"/>
      <c r="M250" s="342"/>
      <c r="N250" s="252"/>
      <c r="O250" s="252"/>
      <c r="P250" s="252"/>
      <c r="Q250" s="252"/>
      <c r="R250" s="252"/>
      <c r="S250" s="252"/>
      <c r="T250" s="252"/>
      <c r="U250" s="252"/>
      <c r="V250" s="252"/>
      <c r="W250" s="252"/>
      <c r="X250" s="252"/>
      <c r="Y250" s="252"/>
      <c r="Z250" s="252"/>
      <c r="AA250" s="252"/>
      <c r="AB250" s="252"/>
      <c r="AC250" s="252"/>
      <c r="AD250" s="252"/>
      <c r="AE250" s="252"/>
      <c r="AF250" s="252"/>
      <c r="AG250" s="252"/>
      <c r="AH250" s="252"/>
      <c r="AI250" s="252"/>
      <c r="AJ250" s="252"/>
      <c r="AK250" s="252"/>
      <c r="AL250" s="252"/>
      <c r="AM250" s="252"/>
      <c r="AN250" s="252"/>
      <c r="AO250" s="252"/>
      <c r="AP250" s="252"/>
      <c r="AQ250" s="252"/>
      <c r="AR250" s="252"/>
      <c r="AS250" s="252"/>
      <c r="AT250" s="252"/>
      <c r="AU250" s="252"/>
      <c r="AV250" s="252"/>
      <c r="AW250" s="252"/>
      <c r="AX250" s="252"/>
      <c r="AY250" s="252"/>
      <c r="AZ250" s="252"/>
      <c r="BA250" s="252"/>
      <c r="BB250" s="252"/>
      <c r="BC250" s="252"/>
      <c r="BD250" s="252"/>
      <c r="BE250" s="252"/>
      <c r="BF250" s="252"/>
      <c r="BG250" s="252"/>
      <c r="BH250" s="252"/>
      <c r="BI250" s="252"/>
      <c r="BJ250" s="252"/>
      <c r="BK250" s="252"/>
    </row>
    <row r="251" spans="1:63" ht="33.75" customHeight="1">
      <c r="A251" s="310" t="s">
        <v>556</v>
      </c>
      <c r="B251" s="267">
        <v>97629</v>
      </c>
      <c r="C251" s="267" t="s">
        <v>21</v>
      </c>
      <c r="D251" s="268" t="s">
        <v>557</v>
      </c>
      <c r="E251" s="269" t="s">
        <v>44</v>
      </c>
      <c r="F251" s="270">
        <v>2.74</v>
      </c>
      <c r="G251" s="271">
        <v>98.11</v>
      </c>
      <c r="H251" s="271">
        <f t="shared" si="28"/>
        <v>126.2</v>
      </c>
      <c r="I251" s="272">
        <f t="shared" si="29"/>
        <v>345.79</v>
      </c>
      <c r="J251" s="273">
        <f t="shared" si="30"/>
        <v>1E-4</v>
      </c>
      <c r="K251" s="252"/>
      <c r="L251" s="341"/>
      <c r="M251" s="342"/>
      <c r="N251" s="252"/>
      <c r="O251" s="252"/>
      <c r="P251" s="252"/>
      <c r="Q251" s="252"/>
      <c r="R251" s="252"/>
      <c r="S251" s="252"/>
      <c r="T251" s="252"/>
      <c r="U251" s="252"/>
      <c r="V251" s="252"/>
      <c r="W251" s="252"/>
      <c r="X251" s="252"/>
      <c r="Y251" s="252"/>
      <c r="Z251" s="252"/>
      <c r="AA251" s="252"/>
      <c r="AB251" s="252"/>
      <c r="AC251" s="252"/>
      <c r="AD251" s="252"/>
      <c r="AE251" s="252"/>
      <c r="AF251" s="252"/>
      <c r="AG251" s="252"/>
      <c r="AH251" s="252"/>
      <c r="AI251" s="252"/>
      <c r="AJ251" s="252"/>
      <c r="AK251" s="252"/>
      <c r="AL251" s="252"/>
      <c r="AM251" s="252"/>
      <c r="AN251" s="252"/>
      <c r="AO251" s="252"/>
      <c r="AP251" s="252"/>
      <c r="AQ251" s="252"/>
      <c r="AR251" s="252"/>
      <c r="AS251" s="252"/>
      <c r="AT251" s="252"/>
      <c r="AU251" s="252"/>
      <c r="AV251" s="252"/>
      <c r="AW251" s="252"/>
      <c r="AX251" s="252"/>
      <c r="AY251" s="252"/>
      <c r="AZ251" s="252"/>
      <c r="BA251" s="252"/>
      <c r="BB251" s="252"/>
      <c r="BC251" s="252"/>
      <c r="BD251" s="252"/>
      <c r="BE251" s="252"/>
      <c r="BF251" s="252"/>
      <c r="BG251" s="252"/>
      <c r="BH251" s="252"/>
      <c r="BI251" s="252"/>
      <c r="BJ251" s="252"/>
      <c r="BK251" s="252"/>
    </row>
    <row r="252" spans="1:63" ht="48.75" customHeight="1">
      <c r="A252" s="310" t="s">
        <v>558</v>
      </c>
      <c r="B252" s="267">
        <v>101817</v>
      </c>
      <c r="C252" s="267" t="s">
        <v>21</v>
      </c>
      <c r="D252" s="268" t="s">
        <v>315</v>
      </c>
      <c r="E252" s="269" t="s">
        <v>32</v>
      </c>
      <c r="F252" s="270">
        <v>4.28</v>
      </c>
      <c r="G252" s="271">
        <v>62.7</v>
      </c>
      <c r="H252" s="271">
        <f t="shared" si="28"/>
        <v>80.650000000000006</v>
      </c>
      <c r="I252" s="272">
        <f t="shared" si="29"/>
        <v>345.18</v>
      </c>
      <c r="J252" s="273">
        <f t="shared" si="30"/>
        <v>1E-4</v>
      </c>
      <c r="K252" s="252"/>
      <c r="L252" s="341"/>
      <c r="M252" s="342"/>
      <c r="N252" s="252"/>
      <c r="O252" s="252"/>
      <c r="P252" s="252"/>
      <c r="Q252" s="252"/>
      <c r="R252" s="252"/>
      <c r="S252" s="252"/>
      <c r="T252" s="252"/>
      <c r="U252" s="252"/>
      <c r="V252" s="252"/>
      <c r="W252" s="252"/>
      <c r="X252" s="252"/>
      <c r="Y252" s="252"/>
      <c r="Z252" s="252"/>
      <c r="AA252" s="252"/>
      <c r="AB252" s="252"/>
      <c r="AC252" s="252"/>
      <c r="AD252" s="252"/>
      <c r="AE252" s="252"/>
      <c r="AF252" s="252"/>
      <c r="AG252" s="252"/>
      <c r="AH252" s="252"/>
      <c r="AI252" s="252"/>
      <c r="AJ252" s="252"/>
      <c r="AK252" s="252"/>
      <c r="AL252" s="252"/>
      <c r="AM252" s="252"/>
      <c r="AN252" s="252"/>
      <c r="AO252" s="252"/>
      <c r="AP252" s="252"/>
      <c r="AQ252" s="252"/>
      <c r="AR252" s="252"/>
      <c r="AS252" s="252"/>
      <c r="AT252" s="252"/>
      <c r="AU252" s="252"/>
      <c r="AV252" s="252"/>
      <c r="AW252" s="252"/>
      <c r="AX252" s="252"/>
      <c r="AY252" s="252"/>
      <c r="AZ252" s="252"/>
      <c r="BA252" s="252"/>
      <c r="BB252" s="252"/>
      <c r="BC252" s="252"/>
      <c r="BD252" s="252"/>
      <c r="BE252" s="252"/>
      <c r="BF252" s="252"/>
      <c r="BG252" s="252"/>
      <c r="BH252" s="252"/>
      <c r="BI252" s="252"/>
      <c r="BJ252" s="252"/>
      <c r="BK252" s="252"/>
    </row>
    <row r="253" spans="1:63" ht="24.95" customHeight="1">
      <c r="A253" s="310" t="s">
        <v>559</v>
      </c>
      <c r="B253" s="267">
        <v>93358</v>
      </c>
      <c r="C253" s="267" t="s">
        <v>21</v>
      </c>
      <c r="D253" s="268" t="s">
        <v>560</v>
      </c>
      <c r="E253" s="269" t="s">
        <v>44</v>
      </c>
      <c r="F253" s="270">
        <v>27.54</v>
      </c>
      <c r="G253" s="271">
        <v>93.27</v>
      </c>
      <c r="H253" s="271">
        <f t="shared" si="28"/>
        <v>119.97</v>
      </c>
      <c r="I253" s="272">
        <f t="shared" si="29"/>
        <v>3303.97</v>
      </c>
      <c r="J253" s="273">
        <f t="shared" si="30"/>
        <v>1.4E-3</v>
      </c>
      <c r="K253" s="252"/>
      <c r="L253" s="341"/>
      <c r="M253" s="342"/>
      <c r="N253" s="252"/>
      <c r="O253" s="252"/>
      <c r="P253" s="252"/>
      <c r="Q253" s="252"/>
      <c r="R253" s="252"/>
      <c r="S253" s="252"/>
      <c r="T253" s="252"/>
      <c r="U253" s="252"/>
      <c r="V253" s="252"/>
      <c r="W253" s="252"/>
      <c r="X253" s="252"/>
      <c r="Y253" s="252"/>
      <c r="Z253" s="252"/>
      <c r="AA253" s="252"/>
      <c r="AB253" s="252"/>
      <c r="AC253" s="252"/>
      <c r="AD253" s="252"/>
      <c r="AE253" s="252"/>
      <c r="AF253" s="252"/>
      <c r="AG253" s="252"/>
      <c r="AH253" s="252"/>
      <c r="AI253" s="252"/>
      <c r="AJ253" s="252"/>
      <c r="AK253" s="252"/>
      <c r="AL253" s="252"/>
      <c r="AM253" s="252"/>
      <c r="AN253" s="252"/>
      <c r="AO253" s="252"/>
      <c r="AP253" s="252"/>
      <c r="AQ253" s="252"/>
      <c r="AR253" s="252"/>
      <c r="AS253" s="252"/>
      <c r="AT253" s="252"/>
      <c r="AU253" s="252"/>
      <c r="AV253" s="252"/>
      <c r="AW253" s="252"/>
      <c r="AX253" s="252"/>
      <c r="AY253" s="252"/>
      <c r="AZ253" s="252"/>
      <c r="BA253" s="252"/>
      <c r="BB253" s="252"/>
      <c r="BC253" s="252"/>
      <c r="BD253" s="252"/>
      <c r="BE253" s="252"/>
      <c r="BF253" s="252"/>
      <c r="BG253" s="252"/>
      <c r="BH253" s="252"/>
      <c r="BI253" s="252"/>
      <c r="BJ253" s="252"/>
      <c r="BK253" s="252"/>
    </row>
    <row r="254" spans="1:63" ht="24.95" customHeight="1">
      <c r="A254" s="310" t="s">
        <v>561</v>
      </c>
      <c r="B254" s="267">
        <v>93382</v>
      </c>
      <c r="C254" s="267" t="s">
        <v>21</v>
      </c>
      <c r="D254" s="268" t="s">
        <v>562</v>
      </c>
      <c r="E254" s="269" t="s">
        <v>44</v>
      </c>
      <c r="F254" s="270">
        <v>20.65</v>
      </c>
      <c r="G254" s="271">
        <v>29.27</v>
      </c>
      <c r="H254" s="271">
        <f t="shared" si="28"/>
        <v>37.65</v>
      </c>
      <c r="I254" s="272">
        <f t="shared" si="29"/>
        <v>777.47</v>
      </c>
      <c r="J254" s="273">
        <f t="shared" si="30"/>
        <v>2.9999999999999997E-4</v>
      </c>
      <c r="K254" s="252"/>
      <c r="L254" s="341"/>
      <c r="M254" s="342"/>
      <c r="N254" s="252"/>
      <c r="O254" s="252"/>
      <c r="P254" s="252"/>
      <c r="Q254" s="252"/>
      <c r="R254" s="252"/>
      <c r="S254" s="252"/>
      <c r="T254" s="252"/>
      <c r="U254" s="252"/>
      <c r="V254" s="252"/>
      <c r="W254" s="252"/>
      <c r="X254" s="252"/>
      <c r="Y254" s="252"/>
      <c r="Z254" s="252"/>
      <c r="AA254" s="252"/>
      <c r="AB254" s="252"/>
      <c r="AC254" s="252"/>
      <c r="AD254" s="252"/>
      <c r="AE254" s="252"/>
      <c r="AF254" s="252"/>
      <c r="AG254" s="252"/>
      <c r="AH254" s="252"/>
      <c r="AI254" s="252"/>
      <c r="AJ254" s="252"/>
      <c r="AK254" s="252"/>
      <c r="AL254" s="252"/>
      <c r="AM254" s="252"/>
      <c r="AN254" s="252"/>
      <c r="AO254" s="252"/>
      <c r="AP254" s="252"/>
      <c r="AQ254" s="252"/>
      <c r="AR254" s="252"/>
      <c r="AS254" s="252"/>
      <c r="AT254" s="252"/>
      <c r="AU254" s="252"/>
      <c r="AV254" s="252"/>
      <c r="AW254" s="252"/>
      <c r="AX254" s="252"/>
      <c r="AY254" s="252"/>
      <c r="AZ254" s="252"/>
      <c r="BA254" s="252"/>
      <c r="BB254" s="252"/>
      <c r="BC254" s="252"/>
      <c r="BD254" s="252"/>
      <c r="BE254" s="252"/>
      <c r="BF254" s="252"/>
      <c r="BG254" s="252"/>
      <c r="BH254" s="252"/>
      <c r="BI254" s="252"/>
      <c r="BJ254" s="252"/>
      <c r="BK254" s="252"/>
    </row>
    <row r="255" spans="1:63" ht="30" customHeight="1">
      <c r="A255" s="310" t="s">
        <v>563</v>
      </c>
      <c r="B255" s="267">
        <v>94963</v>
      </c>
      <c r="C255" s="267" t="s">
        <v>21</v>
      </c>
      <c r="D255" s="268" t="s">
        <v>564</v>
      </c>
      <c r="E255" s="269" t="s">
        <v>44</v>
      </c>
      <c r="F255" s="270">
        <v>6.72</v>
      </c>
      <c r="G255" s="271">
        <v>523.36</v>
      </c>
      <c r="H255" s="271">
        <f t="shared" si="28"/>
        <v>673.2</v>
      </c>
      <c r="I255" s="272">
        <f t="shared" si="29"/>
        <v>4523.8999999999996</v>
      </c>
      <c r="J255" s="273">
        <f t="shared" si="30"/>
        <v>1.9E-3</v>
      </c>
      <c r="K255" s="252"/>
      <c r="L255" s="341"/>
      <c r="M255" s="342"/>
      <c r="N255" s="252"/>
      <c r="O255" s="252"/>
      <c r="P255" s="252"/>
      <c r="Q255" s="252"/>
      <c r="R255" s="252"/>
      <c r="S255" s="252"/>
      <c r="T255" s="252"/>
      <c r="U255" s="252"/>
      <c r="V255" s="252"/>
      <c r="W255" s="252"/>
      <c r="X255" s="252"/>
      <c r="Y255" s="252"/>
      <c r="Z255" s="252"/>
      <c r="AA255" s="252"/>
      <c r="AB255" s="252"/>
      <c r="AC255" s="252"/>
      <c r="AD255" s="252"/>
      <c r="AE255" s="252"/>
      <c r="AF255" s="252"/>
      <c r="AG255" s="252"/>
      <c r="AH255" s="252"/>
      <c r="AI255" s="252"/>
      <c r="AJ255" s="252"/>
      <c r="AK255" s="252"/>
      <c r="AL255" s="252"/>
      <c r="AM255" s="252"/>
      <c r="AN255" s="252"/>
      <c r="AO255" s="252"/>
      <c r="AP255" s="252"/>
      <c r="AQ255" s="252"/>
      <c r="AR255" s="252"/>
      <c r="AS255" s="252"/>
      <c r="AT255" s="252"/>
      <c r="AU255" s="252"/>
      <c r="AV255" s="252"/>
      <c r="AW255" s="252"/>
      <c r="AX255" s="252"/>
      <c r="AY255" s="252"/>
      <c r="AZ255" s="252"/>
      <c r="BA255" s="252"/>
      <c r="BB255" s="252"/>
      <c r="BC255" s="252"/>
      <c r="BD255" s="252"/>
      <c r="BE255" s="252"/>
      <c r="BF255" s="252"/>
      <c r="BG255" s="252"/>
      <c r="BH255" s="252"/>
      <c r="BI255" s="252"/>
      <c r="BJ255" s="252"/>
      <c r="BK255" s="252"/>
    </row>
    <row r="256" spans="1:63" ht="24.95" customHeight="1">
      <c r="A256" s="324" t="s">
        <v>565</v>
      </c>
      <c r="B256" s="460" t="s">
        <v>566</v>
      </c>
      <c r="C256" s="460"/>
      <c r="D256" s="459"/>
      <c r="E256" s="325"/>
      <c r="F256" s="325"/>
      <c r="G256" s="325"/>
      <c r="H256" s="112"/>
      <c r="I256" s="115">
        <f>SUM(I257:I265)</f>
        <v>62120.790000000008</v>
      </c>
      <c r="J256" s="307">
        <f t="shared" si="30"/>
        <v>2.64E-2</v>
      </c>
      <c r="K256" s="252"/>
      <c r="L256" s="340"/>
      <c r="M256" s="342"/>
      <c r="N256" s="252"/>
      <c r="O256" s="252"/>
      <c r="P256" s="252"/>
      <c r="Q256" s="252"/>
      <c r="R256" s="252"/>
      <c r="S256" s="252"/>
      <c r="T256" s="252"/>
      <c r="U256" s="252"/>
      <c r="V256" s="252"/>
      <c r="W256" s="252"/>
      <c r="X256" s="252"/>
      <c r="Y256" s="252"/>
      <c r="Z256" s="252"/>
      <c r="AA256" s="252"/>
      <c r="AB256" s="252"/>
      <c r="AC256" s="252"/>
      <c r="AD256" s="252"/>
      <c r="AE256" s="252"/>
      <c r="AF256" s="252"/>
      <c r="AG256" s="252"/>
      <c r="AH256" s="252"/>
      <c r="AI256" s="252"/>
      <c r="AJ256" s="252"/>
      <c r="AK256" s="252"/>
      <c r="AL256" s="252"/>
      <c r="AM256" s="252"/>
      <c r="AN256" s="252"/>
      <c r="AO256" s="252"/>
      <c r="AP256" s="252"/>
      <c r="AQ256" s="252"/>
      <c r="AR256" s="252"/>
      <c r="AS256" s="252"/>
      <c r="AT256" s="252"/>
      <c r="AU256" s="252"/>
      <c r="AV256" s="252"/>
      <c r="AW256" s="252"/>
      <c r="AX256" s="252"/>
      <c r="AY256" s="252"/>
      <c r="AZ256" s="252"/>
      <c r="BA256" s="252"/>
      <c r="BB256" s="252"/>
      <c r="BC256" s="252"/>
      <c r="BD256" s="252"/>
      <c r="BE256" s="252"/>
      <c r="BF256" s="252"/>
      <c r="BG256" s="252"/>
      <c r="BH256" s="252"/>
      <c r="BI256" s="252"/>
      <c r="BJ256" s="252"/>
      <c r="BK256" s="288"/>
    </row>
    <row r="257" spans="1:63" ht="34.5" customHeight="1">
      <c r="A257" s="310" t="s">
        <v>567</v>
      </c>
      <c r="B257" s="267" t="s">
        <v>568</v>
      </c>
      <c r="C257" s="267" t="s">
        <v>65</v>
      </c>
      <c r="D257" s="268" t="s">
        <v>569</v>
      </c>
      <c r="E257" s="269" t="s">
        <v>39</v>
      </c>
      <c r="F257" s="270">
        <v>502.36</v>
      </c>
      <c r="G257" s="271">
        <v>48.08</v>
      </c>
      <c r="H257" s="271">
        <f>ROUND(G257*(1+$G$2),2)</f>
        <v>61.85</v>
      </c>
      <c r="I257" s="272">
        <f>ROUND(H257*F257,2)</f>
        <v>31070.97</v>
      </c>
      <c r="J257" s="273">
        <f t="shared" si="30"/>
        <v>1.32E-2</v>
      </c>
      <c r="K257" s="252"/>
      <c r="L257" s="341"/>
      <c r="M257" s="342"/>
      <c r="N257" s="252"/>
      <c r="O257" s="252"/>
      <c r="P257" s="252"/>
      <c r="Q257" s="252"/>
      <c r="R257" s="252"/>
      <c r="S257" s="252"/>
      <c r="T257" s="252"/>
      <c r="U257" s="252"/>
      <c r="V257" s="252"/>
      <c r="W257" s="252"/>
      <c r="X257" s="252"/>
      <c r="Y257" s="252"/>
      <c r="Z257" s="252"/>
      <c r="AA257" s="252"/>
      <c r="AB257" s="252"/>
      <c r="AC257" s="252"/>
      <c r="AD257" s="252"/>
      <c r="AE257" s="252"/>
      <c r="AF257" s="252"/>
      <c r="AG257" s="252"/>
      <c r="AH257" s="252"/>
      <c r="AI257" s="252"/>
      <c r="AJ257" s="252"/>
      <c r="AK257" s="252"/>
      <c r="AL257" s="252"/>
      <c r="AM257" s="252"/>
      <c r="AN257" s="252"/>
      <c r="AO257" s="252"/>
      <c r="AP257" s="252"/>
      <c r="AQ257" s="252"/>
      <c r="AR257" s="252"/>
      <c r="AS257" s="252"/>
      <c r="AT257" s="252"/>
      <c r="AU257" s="252"/>
      <c r="AV257" s="252"/>
      <c r="AW257" s="252"/>
      <c r="AX257" s="252"/>
      <c r="AY257" s="252"/>
      <c r="AZ257" s="252"/>
      <c r="BA257" s="252"/>
      <c r="BB257" s="252"/>
      <c r="BC257" s="252"/>
      <c r="BD257" s="252"/>
      <c r="BE257" s="252"/>
      <c r="BF257" s="252"/>
      <c r="BG257" s="252"/>
      <c r="BH257" s="252"/>
      <c r="BI257" s="252"/>
      <c r="BJ257" s="252"/>
      <c r="BK257" s="252"/>
    </row>
    <row r="258" spans="1:63" ht="24.95" customHeight="1">
      <c r="A258" s="310" t="s">
        <v>570</v>
      </c>
      <c r="B258" s="267" t="s">
        <v>571</v>
      </c>
      <c r="C258" s="267" t="s">
        <v>65</v>
      </c>
      <c r="D258" s="268" t="s">
        <v>572</v>
      </c>
      <c r="E258" s="269" t="s">
        <v>39</v>
      </c>
      <c r="F258" s="270">
        <v>311.25</v>
      </c>
      <c r="G258" s="271">
        <v>58.28</v>
      </c>
      <c r="H258" s="271">
        <f t="shared" ref="H258:H265" si="31">ROUND(G258*(1+$G$2),2)</f>
        <v>74.97</v>
      </c>
      <c r="I258" s="272">
        <f t="shared" ref="I258:I265" si="32">ROUND(H258*F258,2)</f>
        <v>23334.41</v>
      </c>
      <c r="J258" s="273">
        <f t="shared" si="30"/>
        <v>9.9000000000000008E-3</v>
      </c>
      <c r="K258" s="252"/>
      <c r="L258" s="341"/>
      <c r="M258" s="342"/>
      <c r="N258" s="252"/>
      <c r="O258" s="252"/>
      <c r="P258" s="252"/>
      <c r="Q258" s="252"/>
      <c r="R258" s="252"/>
      <c r="S258" s="252"/>
      <c r="T258" s="252"/>
      <c r="U258" s="252"/>
      <c r="V258" s="252"/>
      <c r="W258" s="252"/>
      <c r="X258" s="252"/>
      <c r="Y258" s="252"/>
      <c r="Z258" s="252"/>
      <c r="AA258" s="252"/>
      <c r="AB258" s="252"/>
      <c r="AC258" s="252"/>
      <c r="AD258" s="252"/>
      <c r="AE258" s="252"/>
      <c r="AF258" s="252"/>
      <c r="AG258" s="252"/>
      <c r="AH258" s="252"/>
      <c r="AI258" s="252"/>
      <c r="AJ258" s="252"/>
      <c r="AK258" s="252"/>
      <c r="AL258" s="252"/>
      <c r="AM258" s="252"/>
      <c r="AN258" s="252"/>
      <c r="AO258" s="252"/>
      <c r="AP258" s="252"/>
      <c r="AQ258" s="252"/>
      <c r="AR258" s="252"/>
      <c r="AS258" s="252"/>
      <c r="AT258" s="252"/>
      <c r="AU258" s="252"/>
      <c r="AV258" s="252"/>
      <c r="AW258" s="252"/>
      <c r="AX258" s="252"/>
      <c r="AY258" s="252"/>
      <c r="AZ258" s="252"/>
      <c r="BA258" s="252"/>
      <c r="BB258" s="252"/>
      <c r="BC258" s="252"/>
      <c r="BD258" s="252"/>
      <c r="BE258" s="252"/>
      <c r="BF258" s="252"/>
      <c r="BG258" s="252"/>
      <c r="BH258" s="252"/>
      <c r="BI258" s="252"/>
      <c r="BJ258" s="252"/>
      <c r="BK258" s="252"/>
    </row>
    <row r="259" spans="1:63" ht="24.95" customHeight="1">
      <c r="A259" s="310" t="s">
        <v>573</v>
      </c>
      <c r="B259" s="267">
        <v>96985</v>
      </c>
      <c r="C259" s="267" t="s">
        <v>21</v>
      </c>
      <c r="D259" s="268" t="s">
        <v>574</v>
      </c>
      <c r="E259" s="269" t="s">
        <v>17</v>
      </c>
      <c r="F259" s="270">
        <v>17</v>
      </c>
      <c r="G259" s="271">
        <v>96.77</v>
      </c>
      <c r="H259" s="271">
        <f t="shared" si="31"/>
        <v>124.48</v>
      </c>
      <c r="I259" s="272">
        <f t="shared" si="32"/>
        <v>2116.16</v>
      </c>
      <c r="J259" s="273">
        <f>ROUND(I259/$I$279,5)</f>
        <v>8.9999999999999998E-4</v>
      </c>
      <c r="K259" s="252"/>
      <c r="L259" s="341"/>
      <c r="M259" s="342"/>
      <c r="N259" s="252"/>
      <c r="O259" s="252"/>
      <c r="P259" s="252"/>
      <c r="Q259" s="252"/>
      <c r="R259" s="252"/>
      <c r="S259" s="252"/>
      <c r="T259" s="252"/>
      <c r="U259" s="252"/>
      <c r="V259" s="252"/>
      <c r="W259" s="252"/>
      <c r="X259" s="252"/>
      <c r="Y259" s="252"/>
      <c r="Z259" s="252"/>
      <c r="AA259" s="252"/>
      <c r="AB259" s="252"/>
      <c r="AC259" s="252"/>
      <c r="AD259" s="252"/>
      <c r="AE259" s="252"/>
      <c r="AF259" s="252"/>
      <c r="AG259" s="252"/>
      <c r="AH259" s="252"/>
      <c r="AI259" s="252"/>
      <c r="AJ259" s="252"/>
      <c r="AK259" s="252"/>
      <c r="AL259" s="252"/>
      <c r="AM259" s="252"/>
      <c r="AN259" s="252"/>
      <c r="AO259" s="252"/>
      <c r="AP259" s="252"/>
      <c r="AQ259" s="252"/>
      <c r="AR259" s="252"/>
      <c r="AS259" s="252"/>
      <c r="AT259" s="252"/>
      <c r="AU259" s="252"/>
      <c r="AV259" s="252"/>
      <c r="AW259" s="252"/>
      <c r="AX259" s="252"/>
      <c r="AY259" s="252"/>
      <c r="AZ259" s="252"/>
      <c r="BA259" s="252"/>
      <c r="BB259" s="252"/>
      <c r="BC259" s="252"/>
      <c r="BD259" s="252"/>
      <c r="BE259" s="252"/>
      <c r="BF259" s="252"/>
      <c r="BG259" s="252"/>
      <c r="BH259" s="252"/>
      <c r="BI259" s="252"/>
      <c r="BJ259" s="252"/>
      <c r="BK259" s="252"/>
    </row>
    <row r="260" spans="1:63" ht="24.95" customHeight="1">
      <c r="A260" s="310" t="s">
        <v>575</v>
      </c>
      <c r="B260" s="267" t="s">
        <v>576</v>
      </c>
      <c r="C260" s="267" t="s">
        <v>35</v>
      </c>
      <c r="D260" s="268" t="s">
        <v>577</v>
      </c>
      <c r="E260" s="269" t="s">
        <v>17</v>
      </c>
      <c r="F260" s="270">
        <v>36</v>
      </c>
      <c r="G260" s="271">
        <v>24.39</v>
      </c>
      <c r="H260" s="271">
        <f t="shared" si="31"/>
        <v>31.37</v>
      </c>
      <c r="I260" s="272">
        <f t="shared" si="32"/>
        <v>1129.32</v>
      </c>
      <c r="J260" s="273">
        <f t="shared" ref="J260:J266" si="33">ROUND(I260/$I$279,4)</f>
        <v>5.0000000000000001E-4</v>
      </c>
      <c r="K260" s="252"/>
      <c r="L260" s="341"/>
      <c r="M260" s="342"/>
      <c r="N260" s="252"/>
      <c r="O260" s="252"/>
      <c r="P260" s="252"/>
      <c r="Q260" s="252"/>
      <c r="R260" s="252"/>
      <c r="S260" s="252"/>
      <c r="T260" s="252"/>
      <c r="U260" s="252"/>
      <c r="V260" s="252"/>
      <c r="W260" s="252"/>
      <c r="X260" s="252"/>
      <c r="Y260" s="252"/>
      <c r="Z260" s="252"/>
      <c r="AA260" s="252"/>
      <c r="AB260" s="252"/>
      <c r="AC260" s="252"/>
      <c r="AD260" s="252"/>
      <c r="AE260" s="252"/>
      <c r="AF260" s="252"/>
      <c r="AG260" s="252"/>
      <c r="AH260" s="252"/>
      <c r="AI260" s="252"/>
      <c r="AJ260" s="252"/>
      <c r="AK260" s="252"/>
      <c r="AL260" s="252"/>
      <c r="AM260" s="252"/>
      <c r="AN260" s="252"/>
      <c r="AO260" s="252"/>
      <c r="AP260" s="252"/>
      <c r="AQ260" s="252"/>
      <c r="AR260" s="252"/>
      <c r="AS260" s="252"/>
      <c r="AT260" s="252"/>
      <c r="AU260" s="252"/>
      <c r="AV260" s="252"/>
      <c r="AW260" s="252"/>
      <c r="AX260" s="252"/>
      <c r="AY260" s="252"/>
      <c r="AZ260" s="252"/>
      <c r="BA260" s="252"/>
      <c r="BB260" s="252"/>
      <c r="BC260" s="252"/>
      <c r="BD260" s="252"/>
      <c r="BE260" s="252"/>
      <c r="BF260" s="252"/>
      <c r="BG260" s="252"/>
      <c r="BH260" s="252"/>
      <c r="BI260" s="252"/>
      <c r="BJ260" s="252"/>
      <c r="BK260" s="252"/>
    </row>
    <row r="261" spans="1:63" ht="24.95" customHeight="1">
      <c r="A261" s="310" t="s">
        <v>578</v>
      </c>
      <c r="B261" s="267">
        <v>98111</v>
      </c>
      <c r="C261" s="267" t="s">
        <v>21</v>
      </c>
      <c r="D261" s="268" t="s">
        <v>555</v>
      </c>
      <c r="E261" s="269" t="s">
        <v>17</v>
      </c>
      <c r="F261" s="270">
        <v>8</v>
      </c>
      <c r="G261" s="271">
        <v>57.98</v>
      </c>
      <c r="H261" s="271">
        <f t="shared" si="31"/>
        <v>74.58</v>
      </c>
      <c r="I261" s="272">
        <f t="shared" si="32"/>
        <v>596.64</v>
      </c>
      <c r="J261" s="273">
        <f t="shared" si="33"/>
        <v>2.9999999999999997E-4</v>
      </c>
      <c r="K261" s="252"/>
      <c r="L261" s="341"/>
      <c r="M261" s="342"/>
      <c r="N261" s="252"/>
      <c r="O261" s="252"/>
      <c r="P261" s="252"/>
      <c r="Q261" s="252"/>
      <c r="R261" s="252"/>
      <c r="S261" s="252"/>
      <c r="T261" s="252"/>
      <c r="U261" s="252"/>
      <c r="V261" s="252"/>
      <c r="W261" s="252"/>
      <c r="X261" s="252"/>
      <c r="Y261" s="252"/>
      <c r="Z261" s="252"/>
      <c r="AA261" s="252"/>
      <c r="AB261" s="252"/>
      <c r="AC261" s="252"/>
      <c r="AD261" s="252"/>
      <c r="AE261" s="252"/>
      <c r="AF261" s="252"/>
      <c r="AG261" s="252"/>
      <c r="AH261" s="252"/>
      <c r="AI261" s="252"/>
      <c r="AJ261" s="252"/>
      <c r="AK261" s="252"/>
      <c r="AL261" s="252"/>
      <c r="AM261" s="252"/>
      <c r="AN261" s="252"/>
      <c r="AO261" s="252"/>
      <c r="AP261" s="252"/>
      <c r="AQ261" s="252"/>
      <c r="AR261" s="252"/>
      <c r="AS261" s="252"/>
      <c r="AT261" s="252"/>
      <c r="AU261" s="252"/>
      <c r="AV261" s="252"/>
      <c r="AW261" s="252"/>
      <c r="AX261" s="252"/>
      <c r="AY261" s="252"/>
      <c r="AZ261" s="252"/>
      <c r="BA261" s="252"/>
      <c r="BB261" s="252"/>
      <c r="BC261" s="252"/>
      <c r="BD261" s="252"/>
      <c r="BE261" s="252"/>
      <c r="BF261" s="252"/>
      <c r="BG261" s="252"/>
      <c r="BH261" s="252"/>
      <c r="BI261" s="252"/>
      <c r="BJ261" s="252"/>
      <c r="BK261" s="252"/>
    </row>
    <row r="262" spans="1:63" ht="32.25" customHeight="1">
      <c r="A262" s="310" t="s">
        <v>579</v>
      </c>
      <c r="B262" s="267">
        <v>91872</v>
      </c>
      <c r="C262" s="267" t="s">
        <v>21</v>
      </c>
      <c r="D262" s="268" t="s">
        <v>580</v>
      </c>
      <c r="E262" s="269" t="s">
        <v>39</v>
      </c>
      <c r="F262" s="270">
        <v>37.5</v>
      </c>
      <c r="G262" s="271">
        <v>19.78</v>
      </c>
      <c r="H262" s="271">
        <f t="shared" si="31"/>
        <v>25.44</v>
      </c>
      <c r="I262" s="272">
        <f t="shared" si="32"/>
        <v>954</v>
      </c>
      <c r="J262" s="273">
        <f t="shared" si="33"/>
        <v>4.0000000000000002E-4</v>
      </c>
      <c r="K262" s="252"/>
      <c r="L262" s="341"/>
      <c r="M262" s="342"/>
      <c r="N262" s="252"/>
      <c r="O262" s="252"/>
      <c r="P262" s="252"/>
      <c r="Q262" s="252"/>
      <c r="R262" s="252"/>
      <c r="S262" s="252"/>
      <c r="T262" s="252"/>
      <c r="U262" s="252"/>
      <c r="V262" s="252"/>
      <c r="W262" s="252"/>
      <c r="X262" s="252"/>
      <c r="Y262" s="252"/>
      <c r="Z262" s="252"/>
      <c r="AA262" s="252"/>
      <c r="AB262" s="252"/>
      <c r="AC262" s="252"/>
      <c r="AD262" s="252"/>
      <c r="AE262" s="252"/>
      <c r="AF262" s="252"/>
      <c r="AG262" s="252"/>
      <c r="AH262" s="252"/>
      <c r="AI262" s="252"/>
      <c r="AJ262" s="252"/>
      <c r="AK262" s="252"/>
      <c r="AL262" s="252"/>
      <c r="AM262" s="252"/>
      <c r="AN262" s="252"/>
      <c r="AO262" s="252"/>
      <c r="AP262" s="252"/>
      <c r="AQ262" s="252"/>
      <c r="AR262" s="252"/>
      <c r="AS262" s="252"/>
      <c r="AT262" s="252"/>
      <c r="AU262" s="252"/>
      <c r="AV262" s="252"/>
      <c r="AW262" s="252"/>
      <c r="AX262" s="252"/>
      <c r="AY262" s="252"/>
      <c r="AZ262" s="252"/>
      <c r="BA262" s="252"/>
      <c r="BB262" s="252"/>
      <c r="BC262" s="252"/>
      <c r="BD262" s="252"/>
      <c r="BE262" s="252"/>
      <c r="BF262" s="252"/>
      <c r="BG262" s="252"/>
      <c r="BH262" s="252"/>
      <c r="BI262" s="252"/>
      <c r="BJ262" s="252"/>
      <c r="BK262" s="252"/>
    </row>
    <row r="263" spans="1:63" ht="24.95" customHeight="1">
      <c r="A263" s="310" t="s">
        <v>581</v>
      </c>
      <c r="B263" s="267" t="s">
        <v>582</v>
      </c>
      <c r="C263" s="267" t="s">
        <v>35</v>
      </c>
      <c r="D263" s="268" t="s">
        <v>583</v>
      </c>
      <c r="E263" s="269" t="s">
        <v>17</v>
      </c>
      <c r="F263" s="270">
        <v>30</v>
      </c>
      <c r="G263" s="271">
        <v>13.86</v>
      </c>
      <c r="H263" s="271">
        <f t="shared" si="31"/>
        <v>17.829999999999998</v>
      </c>
      <c r="I263" s="272">
        <f t="shared" si="32"/>
        <v>534.9</v>
      </c>
      <c r="J263" s="273">
        <f t="shared" si="33"/>
        <v>2.0000000000000001E-4</v>
      </c>
      <c r="K263" s="252"/>
      <c r="L263" s="341"/>
      <c r="M263" s="342"/>
      <c r="N263" s="252"/>
      <c r="O263" s="252"/>
      <c r="P263" s="252"/>
      <c r="Q263" s="252"/>
      <c r="R263" s="252"/>
      <c r="S263" s="252"/>
      <c r="T263" s="252"/>
      <c r="U263" s="252"/>
      <c r="V263" s="252"/>
      <c r="W263" s="252"/>
      <c r="X263" s="252"/>
      <c r="Y263" s="252"/>
      <c r="Z263" s="252"/>
      <c r="AA263" s="252"/>
      <c r="AB263" s="252"/>
      <c r="AC263" s="252"/>
      <c r="AD263" s="252"/>
      <c r="AE263" s="252"/>
      <c r="AF263" s="252"/>
      <c r="AG263" s="252"/>
      <c r="AH263" s="252"/>
      <c r="AI263" s="252"/>
      <c r="AJ263" s="252"/>
      <c r="AK263" s="252"/>
      <c r="AL263" s="252"/>
      <c r="AM263" s="252"/>
      <c r="AN263" s="252"/>
      <c r="AO263" s="252"/>
      <c r="AP263" s="252"/>
      <c r="AQ263" s="252"/>
      <c r="AR263" s="252"/>
      <c r="AS263" s="252"/>
      <c r="AT263" s="252"/>
      <c r="AU263" s="252"/>
      <c r="AV263" s="252"/>
      <c r="AW263" s="252"/>
      <c r="AX263" s="252"/>
      <c r="AY263" s="252"/>
      <c r="AZ263" s="252"/>
      <c r="BA263" s="252"/>
      <c r="BB263" s="252"/>
      <c r="BC263" s="252"/>
      <c r="BD263" s="252"/>
      <c r="BE263" s="252"/>
      <c r="BF263" s="252"/>
      <c r="BG263" s="252"/>
      <c r="BH263" s="252"/>
      <c r="BI263" s="252"/>
      <c r="BJ263" s="252"/>
      <c r="BK263" s="252"/>
    </row>
    <row r="264" spans="1:63" ht="24.95" customHeight="1">
      <c r="A264" s="310" t="s">
        <v>584</v>
      </c>
      <c r="B264" s="267" t="s">
        <v>585</v>
      </c>
      <c r="C264" s="267" t="s">
        <v>294</v>
      </c>
      <c r="D264" s="268" t="s">
        <v>586</v>
      </c>
      <c r="E264" s="269" t="s">
        <v>17</v>
      </c>
      <c r="F264" s="270">
        <v>1</v>
      </c>
      <c r="G264" s="271">
        <v>363.25</v>
      </c>
      <c r="H264" s="271">
        <f t="shared" si="31"/>
        <v>467.25</v>
      </c>
      <c r="I264" s="272">
        <f t="shared" si="32"/>
        <v>467.25</v>
      </c>
      <c r="J264" s="273">
        <f t="shared" si="33"/>
        <v>2.0000000000000001E-4</v>
      </c>
      <c r="K264" s="252"/>
      <c r="L264" s="341"/>
      <c r="M264" s="342"/>
      <c r="N264" s="252"/>
      <c r="O264" s="252"/>
      <c r="P264" s="252"/>
      <c r="Q264" s="252"/>
      <c r="R264" s="252"/>
      <c r="S264" s="252"/>
      <c r="T264" s="252"/>
      <c r="U264" s="252"/>
      <c r="V264" s="252"/>
      <c r="W264" s="252"/>
      <c r="X264" s="252"/>
      <c r="Y264" s="252"/>
      <c r="Z264" s="252"/>
      <c r="AA264" s="252"/>
      <c r="AB264" s="252"/>
      <c r="AC264" s="252"/>
      <c r="AD264" s="252"/>
      <c r="AE264" s="252"/>
      <c r="AF264" s="252"/>
      <c r="AG264" s="252"/>
      <c r="AH264" s="252"/>
      <c r="AI264" s="252"/>
      <c r="AJ264" s="252"/>
      <c r="AK264" s="252"/>
      <c r="AL264" s="252"/>
      <c r="AM264" s="252"/>
      <c r="AN264" s="252"/>
      <c r="AO264" s="252"/>
      <c r="AP264" s="252"/>
      <c r="AQ264" s="252"/>
      <c r="AR264" s="252"/>
      <c r="AS264" s="252"/>
      <c r="AT264" s="252"/>
      <c r="AU264" s="252"/>
      <c r="AV264" s="252"/>
      <c r="AW264" s="252"/>
      <c r="AX264" s="252"/>
      <c r="AY264" s="252"/>
      <c r="AZ264" s="252"/>
      <c r="BA264" s="252"/>
      <c r="BB264" s="252"/>
      <c r="BC264" s="252"/>
      <c r="BD264" s="252"/>
      <c r="BE264" s="252"/>
      <c r="BF264" s="252"/>
      <c r="BG264" s="252"/>
      <c r="BH264" s="252"/>
      <c r="BI264" s="252"/>
      <c r="BJ264" s="252"/>
      <c r="BK264" s="252"/>
    </row>
    <row r="265" spans="1:63" ht="24.95" customHeight="1">
      <c r="A265" s="310" t="s">
        <v>587</v>
      </c>
      <c r="B265" s="267">
        <v>91932</v>
      </c>
      <c r="C265" s="267" t="s">
        <v>21</v>
      </c>
      <c r="D265" s="268" t="s">
        <v>588</v>
      </c>
      <c r="E265" s="269" t="s">
        <v>39</v>
      </c>
      <c r="F265" s="270">
        <v>77.680000000000007</v>
      </c>
      <c r="G265" s="271">
        <v>19.190000000000001</v>
      </c>
      <c r="H265" s="271">
        <f t="shared" si="31"/>
        <v>24.68</v>
      </c>
      <c r="I265" s="272">
        <f t="shared" si="32"/>
        <v>1917.14</v>
      </c>
      <c r="J265" s="273">
        <f t="shared" si="33"/>
        <v>8.0000000000000004E-4</v>
      </c>
      <c r="K265" s="252"/>
      <c r="L265" s="341"/>
      <c r="M265" s="342"/>
      <c r="N265" s="252"/>
      <c r="O265" s="252"/>
      <c r="P265" s="252"/>
      <c r="Q265" s="252"/>
      <c r="R265" s="252"/>
      <c r="S265" s="252"/>
      <c r="T265" s="252"/>
      <c r="U265" s="252"/>
      <c r="V265" s="252"/>
      <c r="W265" s="252"/>
      <c r="X265" s="252"/>
      <c r="Y265" s="252"/>
      <c r="Z265" s="252"/>
      <c r="AA265" s="252"/>
      <c r="AB265" s="252"/>
      <c r="AC265" s="252"/>
      <c r="AD265" s="252"/>
      <c r="AE265" s="252"/>
      <c r="AF265" s="252"/>
      <c r="AG265" s="252"/>
      <c r="AH265" s="252"/>
      <c r="AI265" s="252"/>
      <c r="AJ265" s="252"/>
      <c r="AK265" s="252"/>
      <c r="AL265" s="252"/>
      <c r="AM265" s="252"/>
      <c r="AN265" s="252"/>
      <c r="AO265" s="252"/>
      <c r="AP265" s="252"/>
      <c r="AQ265" s="252"/>
      <c r="AR265" s="252"/>
      <c r="AS265" s="252"/>
      <c r="AT265" s="252"/>
      <c r="AU265" s="252"/>
      <c r="AV265" s="252"/>
      <c r="AW265" s="252"/>
      <c r="AX265" s="252"/>
      <c r="AY265" s="252"/>
      <c r="AZ265" s="252"/>
      <c r="BA265" s="252"/>
      <c r="BB265" s="252"/>
      <c r="BC265" s="252"/>
      <c r="BD265" s="252"/>
      <c r="BE265" s="252"/>
      <c r="BF265" s="252"/>
      <c r="BG265" s="252"/>
      <c r="BH265" s="252"/>
      <c r="BI265" s="252"/>
      <c r="BJ265" s="252"/>
      <c r="BK265" s="252"/>
    </row>
    <row r="266" spans="1:63" ht="24.95" customHeight="1">
      <c r="A266" s="453" t="s">
        <v>589</v>
      </c>
      <c r="B266" s="454"/>
      <c r="C266" s="454"/>
      <c r="D266" s="454"/>
      <c r="E266" s="454"/>
      <c r="F266" s="454"/>
      <c r="G266" s="454"/>
      <c r="H266" s="455"/>
      <c r="I266" s="286">
        <f>I256+I223+I196+I188+I174</f>
        <v>737298.19</v>
      </c>
      <c r="J266" s="275">
        <f t="shared" si="33"/>
        <v>0.31309999999999999</v>
      </c>
      <c r="K266" s="252"/>
      <c r="L266" s="340"/>
      <c r="M266" s="342"/>
      <c r="N266" s="252"/>
      <c r="O266" s="252"/>
      <c r="P266" s="252"/>
      <c r="Q266" s="252"/>
      <c r="R266" s="252"/>
      <c r="S266" s="252"/>
      <c r="T266" s="252"/>
      <c r="U266" s="252"/>
      <c r="V266" s="252"/>
      <c r="W266" s="252"/>
      <c r="X266" s="252"/>
      <c r="Y266" s="252"/>
      <c r="Z266" s="252"/>
      <c r="AA266" s="252"/>
      <c r="AB266" s="252"/>
      <c r="AC266" s="252"/>
      <c r="AD266" s="252"/>
      <c r="AE266" s="252"/>
      <c r="AF266" s="252"/>
      <c r="AG266" s="252"/>
      <c r="AH266" s="252"/>
      <c r="AI266" s="252"/>
      <c r="AJ266" s="252"/>
      <c r="AK266" s="252"/>
      <c r="AL266" s="252"/>
      <c r="AM266" s="252"/>
      <c r="AN266" s="252"/>
      <c r="AO266" s="252"/>
      <c r="AP266" s="252"/>
      <c r="AQ266" s="252"/>
      <c r="AR266" s="252"/>
      <c r="AS266" s="252"/>
      <c r="AT266" s="252"/>
      <c r="AU266" s="252"/>
      <c r="AV266" s="252"/>
      <c r="AW266" s="252"/>
      <c r="AX266" s="252"/>
      <c r="AY266" s="252"/>
      <c r="AZ266" s="252"/>
      <c r="BA266" s="252"/>
      <c r="BB266" s="252"/>
      <c r="BC266" s="252"/>
      <c r="BD266" s="252"/>
      <c r="BE266" s="252"/>
      <c r="BF266" s="252"/>
      <c r="BG266" s="252"/>
      <c r="BH266" s="252"/>
      <c r="BI266" s="252"/>
      <c r="BJ266" s="252"/>
      <c r="BK266" s="288"/>
    </row>
    <row r="267" spans="1:63" ht="24.95" customHeight="1">
      <c r="A267" s="447"/>
      <c r="B267" s="448"/>
      <c r="C267" s="448"/>
      <c r="D267" s="448"/>
      <c r="E267" s="448"/>
      <c r="F267" s="448"/>
      <c r="G267" s="448"/>
      <c r="H267" s="448"/>
      <c r="I267" s="448"/>
      <c r="J267" s="449"/>
      <c r="K267" s="252"/>
      <c r="L267" s="340"/>
      <c r="M267" s="342"/>
      <c r="N267" s="252"/>
      <c r="O267" s="252"/>
      <c r="P267" s="252"/>
      <c r="Q267" s="252"/>
      <c r="R267" s="252"/>
      <c r="S267" s="252"/>
      <c r="T267" s="252"/>
      <c r="U267" s="252"/>
      <c r="V267" s="252"/>
      <c r="W267" s="252"/>
      <c r="X267" s="252"/>
      <c r="Y267" s="252"/>
      <c r="Z267" s="252"/>
      <c r="AA267" s="252"/>
      <c r="AB267" s="252"/>
      <c r="AC267" s="252"/>
      <c r="AD267" s="252"/>
      <c r="AE267" s="252"/>
      <c r="AF267" s="252"/>
      <c r="AG267" s="252"/>
      <c r="AH267" s="252"/>
      <c r="AI267" s="252"/>
      <c r="AJ267" s="252"/>
      <c r="AK267" s="252"/>
      <c r="AL267" s="252"/>
      <c r="AM267" s="252"/>
      <c r="AN267" s="252"/>
      <c r="AO267" s="252"/>
      <c r="AP267" s="252"/>
      <c r="AQ267" s="252"/>
      <c r="AR267" s="252"/>
      <c r="AS267" s="252"/>
      <c r="AT267" s="252"/>
      <c r="AU267" s="252"/>
      <c r="AV267" s="252"/>
      <c r="AW267" s="252"/>
      <c r="AX267" s="252"/>
      <c r="AY267" s="252"/>
      <c r="AZ267" s="252"/>
      <c r="BA267" s="252"/>
      <c r="BB267" s="252"/>
      <c r="BC267" s="252"/>
      <c r="BD267" s="252"/>
      <c r="BE267" s="252"/>
      <c r="BF267" s="252"/>
      <c r="BG267" s="252"/>
      <c r="BH267" s="252"/>
      <c r="BI267" s="252"/>
      <c r="BJ267" s="252"/>
      <c r="BK267" s="288"/>
    </row>
    <row r="268" spans="1:63" ht="24.95" customHeight="1">
      <c r="A268" s="276">
        <v>12</v>
      </c>
      <c r="B268" s="450" t="s">
        <v>590</v>
      </c>
      <c r="C268" s="451"/>
      <c r="D268" s="452"/>
      <c r="E268" s="299"/>
      <c r="F268" s="300"/>
      <c r="G268" s="301"/>
      <c r="H268" s="112"/>
      <c r="I268" s="115"/>
      <c r="J268" s="281"/>
      <c r="K268" s="252"/>
      <c r="L268" s="340"/>
      <c r="M268" s="342"/>
      <c r="N268" s="252"/>
      <c r="O268" s="252"/>
      <c r="P268" s="252"/>
      <c r="Q268" s="252"/>
      <c r="R268" s="252"/>
      <c r="S268" s="252"/>
      <c r="T268" s="252"/>
      <c r="U268" s="252"/>
      <c r="V268" s="252"/>
      <c r="W268" s="252"/>
      <c r="X268" s="252"/>
      <c r="Y268" s="252"/>
      <c r="Z268" s="252"/>
      <c r="AA268" s="252"/>
      <c r="AB268" s="252"/>
      <c r="AC268" s="252"/>
      <c r="AD268" s="252"/>
      <c r="AE268" s="252"/>
      <c r="AF268" s="252"/>
      <c r="AG268" s="252"/>
      <c r="AH268" s="252"/>
      <c r="AI268" s="252"/>
      <c r="AJ268" s="252"/>
      <c r="AK268" s="252"/>
      <c r="AL268" s="252"/>
      <c r="AM268" s="252"/>
      <c r="AN268" s="252"/>
      <c r="AO268" s="252"/>
      <c r="AP268" s="252"/>
      <c r="AQ268" s="252"/>
      <c r="AR268" s="252"/>
      <c r="AS268" s="252"/>
      <c r="AT268" s="252"/>
      <c r="AU268" s="252"/>
      <c r="AV268" s="252"/>
      <c r="AW268" s="252"/>
      <c r="AX268" s="252"/>
      <c r="AY268" s="252"/>
      <c r="AZ268" s="252"/>
      <c r="BA268" s="252"/>
      <c r="BB268" s="252"/>
      <c r="BC268" s="252"/>
      <c r="BD268" s="252"/>
      <c r="BE268" s="252"/>
      <c r="BF268" s="252"/>
      <c r="BG268" s="252"/>
      <c r="BH268" s="252"/>
      <c r="BI268" s="252"/>
      <c r="BJ268" s="252"/>
      <c r="BK268" s="288"/>
    </row>
    <row r="269" spans="1:63" ht="24.95" customHeight="1">
      <c r="A269" s="310" t="s">
        <v>591</v>
      </c>
      <c r="B269" s="267" t="s">
        <v>592</v>
      </c>
      <c r="C269" s="267" t="s">
        <v>65</v>
      </c>
      <c r="D269" s="268" t="s">
        <v>593</v>
      </c>
      <c r="E269" s="269" t="s">
        <v>32</v>
      </c>
      <c r="F269" s="270">
        <v>1339.38</v>
      </c>
      <c r="G269" s="271">
        <v>8.61</v>
      </c>
      <c r="H269" s="271">
        <f t="shared" ref="H269:H274" si="34">ROUND(G269*(1+$G$2),2)</f>
        <v>11.08</v>
      </c>
      <c r="I269" s="272">
        <f t="shared" ref="I269:I274" si="35">ROUND(H269*F269,2)</f>
        <v>14840.33</v>
      </c>
      <c r="J269" s="273">
        <f t="shared" ref="J269:J275" si="36">ROUND(I269/$I$279,4)</f>
        <v>6.3E-3</v>
      </c>
      <c r="K269" s="252"/>
      <c r="L269" s="341"/>
      <c r="M269" s="342"/>
      <c r="N269" s="252"/>
      <c r="O269" s="252"/>
      <c r="P269" s="252"/>
      <c r="Q269" s="252"/>
      <c r="R269" s="252"/>
      <c r="S269" s="252"/>
      <c r="T269" s="252"/>
      <c r="U269" s="252"/>
      <c r="V269" s="252"/>
      <c r="W269" s="252"/>
      <c r="X269" s="252"/>
      <c r="Y269" s="252"/>
      <c r="Z269" s="252"/>
      <c r="AA269" s="252"/>
      <c r="AB269" s="252"/>
      <c r="AC269" s="252"/>
      <c r="AD269" s="252"/>
      <c r="AE269" s="252"/>
      <c r="AF269" s="252"/>
      <c r="AG269" s="252"/>
      <c r="AH269" s="252"/>
      <c r="AI269" s="252"/>
      <c r="AJ269" s="252"/>
      <c r="AK269" s="252"/>
      <c r="AL269" s="252"/>
      <c r="AM269" s="252"/>
      <c r="AN269" s="252"/>
      <c r="AO269" s="252"/>
      <c r="AP269" s="252"/>
      <c r="AQ269" s="252"/>
      <c r="AR269" s="252"/>
      <c r="AS269" s="252"/>
      <c r="AT269" s="252"/>
      <c r="AU269" s="252"/>
      <c r="AV269" s="252"/>
      <c r="AW269" s="252"/>
      <c r="AX269" s="252"/>
      <c r="AY269" s="252"/>
      <c r="AZ269" s="252"/>
      <c r="BA269" s="252"/>
      <c r="BB269" s="252"/>
      <c r="BC269" s="252"/>
      <c r="BD269" s="252"/>
      <c r="BE269" s="252"/>
      <c r="BF269" s="252"/>
      <c r="BG269" s="252"/>
      <c r="BH269" s="252"/>
      <c r="BI269" s="252"/>
      <c r="BJ269" s="252"/>
      <c r="BK269" s="252"/>
    </row>
    <row r="270" spans="1:63" ht="24.95" customHeight="1">
      <c r="A270" s="310" t="s">
        <v>594</v>
      </c>
      <c r="B270" s="267" t="s">
        <v>595</v>
      </c>
      <c r="C270" s="267" t="s">
        <v>65</v>
      </c>
      <c r="D270" s="268" t="s">
        <v>596</v>
      </c>
      <c r="E270" s="269" t="s">
        <v>17</v>
      </c>
      <c r="F270" s="270">
        <v>1</v>
      </c>
      <c r="G270" s="271">
        <v>1272.95</v>
      </c>
      <c r="H270" s="271">
        <f t="shared" si="34"/>
        <v>1637.4</v>
      </c>
      <c r="I270" s="272">
        <f t="shared" si="35"/>
        <v>1637.4</v>
      </c>
      <c r="J270" s="273">
        <f t="shared" si="36"/>
        <v>6.9999999999999999E-4</v>
      </c>
      <c r="K270" s="252"/>
      <c r="L270" s="341"/>
      <c r="M270" s="342"/>
      <c r="N270" s="252"/>
      <c r="O270" s="252"/>
      <c r="P270" s="252"/>
      <c r="Q270" s="252"/>
      <c r="R270" s="252"/>
      <c r="S270" s="252"/>
      <c r="T270" s="252"/>
      <c r="U270" s="252"/>
      <c r="V270" s="252"/>
      <c r="W270" s="252"/>
      <c r="X270" s="252"/>
      <c r="Y270" s="252"/>
      <c r="Z270" s="252"/>
      <c r="AA270" s="252"/>
      <c r="AB270" s="252"/>
      <c r="AC270" s="252"/>
      <c r="AD270" s="252"/>
      <c r="AE270" s="252"/>
      <c r="AF270" s="252"/>
      <c r="AG270" s="252"/>
      <c r="AH270" s="252"/>
      <c r="AI270" s="252"/>
      <c r="AJ270" s="252"/>
      <c r="AK270" s="252"/>
      <c r="AL270" s="252"/>
      <c r="AM270" s="252"/>
      <c r="AN270" s="252"/>
      <c r="AO270" s="252"/>
      <c r="AP270" s="252"/>
      <c r="AQ270" s="252"/>
      <c r="AR270" s="252"/>
      <c r="AS270" s="252"/>
      <c r="AT270" s="252"/>
      <c r="AU270" s="252"/>
      <c r="AV270" s="252"/>
      <c r="AW270" s="252"/>
      <c r="AX270" s="252"/>
      <c r="AY270" s="252"/>
      <c r="AZ270" s="252"/>
      <c r="BA270" s="252"/>
      <c r="BB270" s="252"/>
      <c r="BC270" s="252"/>
      <c r="BD270" s="252"/>
      <c r="BE270" s="252"/>
      <c r="BF270" s="252"/>
      <c r="BG270" s="252"/>
      <c r="BH270" s="252"/>
      <c r="BI270" s="252"/>
      <c r="BJ270" s="252"/>
      <c r="BK270" s="252"/>
    </row>
    <row r="271" spans="1:63" ht="24.95" customHeight="1">
      <c r="A271" s="310" t="s">
        <v>597</v>
      </c>
      <c r="B271" s="267">
        <v>97063</v>
      </c>
      <c r="C271" s="267" t="s">
        <v>21</v>
      </c>
      <c r="D271" s="268" t="s">
        <v>598</v>
      </c>
      <c r="E271" s="269" t="s">
        <v>32</v>
      </c>
      <c r="F271" s="270">
        <f>135+201.75</f>
        <v>336.75</v>
      </c>
      <c r="G271" s="271">
        <v>20.04</v>
      </c>
      <c r="H271" s="271">
        <f t="shared" si="34"/>
        <v>25.78</v>
      </c>
      <c r="I271" s="272">
        <f t="shared" si="35"/>
        <v>8681.42</v>
      </c>
      <c r="J271" s="273">
        <f t="shared" si="36"/>
        <v>3.7000000000000002E-3</v>
      </c>
      <c r="K271" s="252"/>
      <c r="L271" s="341"/>
      <c r="M271" s="342"/>
      <c r="N271" s="252"/>
      <c r="O271" s="252"/>
      <c r="P271" s="252"/>
      <c r="Q271" s="252"/>
      <c r="R271" s="252"/>
      <c r="S271" s="252"/>
      <c r="T271" s="252"/>
      <c r="U271" s="252"/>
      <c r="V271" s="252"/>
      <c r="W271" s="252"/>
      <c r="X271" s="252"/>
      <c r="Y271" s="252"/>
      <c r="Z271" s="252"/>
      <c r="AA271" s="252"/>
      <c r="AB271" s="252"/>
      <c r="AC271" s="252"/>
      <c r="AD271" s="252"/>
      <c r="AE271" s="252"/>
      <c r="AF271" s="252"/>
      <c r="AG271" s="252"/>
      <c r="AH271" s="252"/>
      <c r="AI271" s="252"/>
      <c r="AJ271" s="252"/>
      <c r="AK271" s="252"/>
      <c r="AL271" s="252"/>
      <c r="AM271" s="252"/>
      <c r="AN271" s="252"/>
      <c r="AO271" s="252"/>
      <c r="AP271" s="252"/>
      <c r="AQ271" s="252"/>
      <c r="AR271" s="252"/>
      <c r="AS271" s="252"/>
      <c r="AT271" s="252"/>
      <c r="AU271" s="252"/>
      <c r="AV271" s="252"/>
      <c r="AW271" s="252"/>
      <c r="AX271" s="252"/>
      <c r="AY271" s="252"/>
      <c r="AZ271" s="252"/>
      <c r="BA271" s="252"/>
      <c r="BB271" s="252"/>
      <c r="BC271" s="252"/>
      <c r="BD271" s="252"/>
      <c r="BE271" s="252"/>
      <c r="BF271" s="252"/>
      <c r="BG271" s="252"/>
      <c r="BH271" s="252"/>
      <c r="BI271" s="252"/>
      <c r="BJ271" s="252"/>
      <c r="BK271" s="252"/>
    </row>
    <row r="272" spans="1:63" ht="37.5" customHeight="1">
      <c r="A272" s="310" t="s">
        <v>599</v>
      </c>
      <c r="B272" s="267">
        <v>20193</v>
      </c>
      <c r="C272" s="267" t="s">
        <v>21</v>
      </c>
      <c r="D272" s="268" t="s">
        <v>600</v>
      </c>
      <c r="E272" s="269" t="s">
        <v>601</v>
      </c>
      <c r="F272" s="270">
        <f>F271*2</f>
        <v>673.5</v>
      </c>
      <c r="G272" s="271">
        <v>16.5</v>
      </c>
      <c r="H272" s="271">
        <f t="shared" si="34"/>
        <v>21.22</v>
      </c>
      <c r="I272" s="272">
        <f t="shared" si="35"/>
        <v>14291.67</v>
      </c>
      <c r="J272" s="273">
        <f t="shared" si="36"/>
        <v>6.1000000000000004E-3</v>
      </c>
      <c r="K272" s="252"/>
      <c r="L272" s="344"/>
      <c r="M272" s="342"/>
      <c r="N272" s="252"/>
      <c r="O272" s="252"/>
      <c r="P272" s="252"/>
      <c r="Q272" s="252"/>
      <c r="R272" s="252"/>
      <c r="S272" s="252"/>
      <c r="T272" s="252"/>
      <c r="U272" s="252"/>
      <c r="V272" s="252"/>
      <c r="W272" s="252"/>
      <c r="X272" s="252"/>
      <c r="Y272" s="252"/>
      <c r="Z272" s="252"/>
      <c r="AA272" s="252"/>
      <c r="AB272" s="252"/>
      <c r="AC272" s="252"/>
      <c r="AD272" s="252"/>
      <c r="AE272" s="252"/>
      <c r="AF272" s="252"/>
      <c r="AG272" s="252"/>
      <c r="AH272" s="252"/>
      <c r="AI272" s="252"/>
      <c r="AJ272" s="252"/>
      <c r="AK272" s="252"/>
      <c r="AL272" s="252"/>
      <c r="AM272" s="252"/>
      <c r="AN272" s="252"/>
      <c r="AO272" s="252"/>
      <c r="AP272" s="252"/>
      <c r="AQ272" s="252"/>
      <c r="AR272" s="252"/>
      <c r="AS272" s="252"/>
      <c r="AT272" s="252"/>
      <c r="AU272" s="252"/>
      <c r="AV272" s="252"/>
      <c r="AW272" s="252"/>
      <c r="AX272" s="252"/>
      <c r="AY272" s="252"/>
      <c r="AZ272" s="252"/>
      <c r="BA272" s="252"/>
      <c r="BB272" s="252"/>
      <c r="BC272" s="252"/>
      <c r="BD272" s="252"/>
      <c r="BE272" s="252"/>
      <c r="BF272" s="252"/>
      <c r="BG272" s="252"/>
      <c r="BH272" s="252"/>
      <c r="BI272" s="252"/>
      <c r="BJ272" s="252"/>
      <c r="BK272" s="252"/>
    </row>
    <row r="273" spans="1:63" ht="24.95" customHeight="1">
      <c r="A273" s="310" t="s">
        <v>602</v>
      </c>
      <c r="B273" s="267" t="s">
        <v>603</v>
      </c>
      <c r="C273" s="267" t="s">
        <v>65</v>
      </c>
      <c r="D273" s="268" t="s">
        <v>604</v>
      </c>
      <c r="E273" s="269" t="s">
        <v>32</v>
      </c>
      <c r="F273" s="270">
        <f>F269</f>
        <v>1339.38</v>
      </c>
      <c r="G273" s="271">
        <v>0.92</v>
      </c>
      <c r="H273" s="271">
        <f t="shared" si="34"/>
        <v>1.18</v>
      </c>
      <c r="I273" s="272">
        <f t="shared" si="35"/>
        <v>1580.47</v>
      </c>
      <c r="J273" s="273">
        <f t="shared" si="36"/>
        <v>6.9999999999999999E-4</v>
      </c>
      <c r="K273" s="252"/>
      <c r="L273" s="341"/>
      <c r="M273" s="342"/>
      <c r="N273" s="252"/>
      <c r="O273" s="252"/>
      <c r="P273" s="252"/>
      <c r="Q273" s="252"/>
      <c r="R273" s="252"/>
      <c r="S273" s="252"/>
      <c r="T273" s="252"/>
      <c r="U273" s="252"/>
      <c r="V273" s="252"/>
      <c r="W273" s="252"/>
      <c r="X273" s="252"/>
      <c r="Y273" s="252"/>
      <c r="Z273" s="252"/>
      <c r="AA273" s="252"/>
      <c r="AB273" s="252"/>
      <c r="AC273" s="252"/>
      <c r="AD273" s="252"/>
      <c r="AE273" s="252"/>
      <c r="AF273" s="252"/>
      <c r="AG273" s="252"/>
      <c r="AH273" s="252"/>
      <c r="AI273" s="252"/>
      <c r="AJ273" s="252"/>
      <c r="AK273" s="252"/>
      <c r="AL273" s="252"/>
      <c r="AM273" s="252"/>
      <c r="AN273" s="252"/>
      <c r="AO273" s="252"/>
      <c r="AP273" s="252"/>
      <c r="AQ273" s="252"/>
      <c r="AR273" s="252"/>
      <c r="AS273" s="252"/>
      <c r="AT273" s="252"/>
      <c r="AU273" s="252"/>
      <c r="AV273" s="252"/>
      <c r="AW273" s="252"/>
      <c r="AX273" s="252"/>
      <c r="AY273" s="252"/>
      <c r="AZ273" s="252"/>
      <c r="BA273" s="252"/>
      <c r="BB273" s="252"/>
      <c r="BC273" s="252"/>
      <c r="BD273" s="252"/>
      <c r="BE273" s="252"/>
      <c r="BF273" s="252"/>
      <c r="BG273" s="252"/>
      <c r="BH273" s="252"/>
      <c r="BI273" s="252"/>
      <c r="BJ273" s="252"/>
      <c r="BK273" s="252"/>
    </row>
    <row r="274" spans="1:63" ht="24.95" customHeight="1">
      <c r="A274" s="310" t="s">
        <v>605</v>
      </c>
      <c r="B274" s="267" t="s">
        <v>606</v>
      </c>
      <c r="C274" s="267" t="s">
        <v>15</v>
      </c>
      <c r="D274" s="268" t="s">
        <v>607</v>
      </c>
      <c r="E274" s="269" t="s">
        <v>17</v>
      </c>
      <c r="F274" s="270">
        <v>1</v>
      </c>
      <c r="G274" s="271">
        <v>1803.73</v>
      </c>
      <c r="H274" s="271">
        <f t="shared" si="34"/>
        <v>2320.14</v>
      </c>
      <c r="I274" s="272">
        <f t="shared" si="35"/>
        <v>2320.14</v>
      </c>
      <c r="J274" s="273">
        <f t="shared" si="36"/>
        <v>1E-3</v>
      </c>
      <c r="K274" s="252"/>
      <c r="L274" s="341"/>
      <c r="M274" s="342"/>
      <c r="N274" s="252"/>
      <c r="O274" s="252"/>
      <c r="P274" s="252"/>
      <c r="Q274" s="252"/>
      <c r="R274" s="252"/>
      <c r="S274" s="252"/>
      <c r="T274" s="252"/>
      <c r="U274" s="252"/>
      <c r="V274" s="252"/>
      <c r="W274" s="252"/>
      <c r="X274" s="252"/>
      <c r="Y274" s="252"/>
      <c r="Z274" s="252"/>
      <c r="AA274" s="252"/>
      <c r="AB274" s="252"/>
      <c r="AC274" s="252"/>
      <c r="AD274" s="252"/>
      <c r="AE274" s="252"/>
      <c r="AF274" s="252"/>
      <c r="AG274" s="252"/>
      <c r="AH274" s="252"/>
      <c r="AI274" s="252"/>
      <c r="AJ274" s="252"/>
      <c r="AK274" s="252"/>
      <c r="AL274" s="252"/>
      <c r="AM274" s="252"/>
      <c r="AN274" s="252"/>
      <c r="AO274" s="252"/>
      <c r="AP274" s="252"/>
      <c r="AQ274" s="252"/>
      <c r="AR274" s="252"/>
      <c r="AS274" s="252"/>
      <c r="AT274" s="252"/>
      <c r="AU274" s="252"/>
      <c r="AV274" s="252"/>
      <c r="AW274" s="252"/>
      <c r="AX274" s="252"/>
      <c r="AY274" s="252"/>
      <c r="AZ274" s="252"/>
      <c r="BA274" s="252"/>
      <c r="BB274" s="252"/>
      <c r="BC274" s="252"/>
      <c r="BD274" s="252"/>
      <c r="BE274" s="252"/>
      <c r="BF274" s="252"/>
      <c r="BG274" s="252"/>
      <c r="BH274" s="252"/>
      <c r="BI274" s="252"/>
      <c r="BJ274" s="252"/>
      <c r="BK274" s="252"/>
    </row>
    <row r="275" spans="1:63" ht="24.95" customHeight="1">
      <c r="A275" s="453" t="s">
        <v>608</v>
      </c>
      <c r="B275" s="454"/>
      <c r="C275" s="454"/>
      <c r="D275" s="454"/>
      <c r="E275" s="454"/>
      <c r="F275" s="454"/>
      <c r="G275" s="454"/>
      <c r="H275" s="455"/>
      <c r="I275" s="286">
        <f>SUM(I269:I273)</f>
        <v>41031.29</v>
      </c>
      <c r="J275" s="275">
        <f t="shared" si="36"/>
        <v>1.7399999999999999E-2</v>
      </c>
      <c r="K275" s="252"/>
      <c r="L275" s="340"/>
      <c r="M275" s="340"/>
      <c r="N275" s="252"/>
      <c r="O275" s="252"/>
      <c r="P275" s="252"/>
      <c r="Q275" s="252"/>
      <c r="R275" s="252"/>
      <c r="S275" s="252"/>
      <c r="T275" s="252"/>
      <c r="U275" s="252"/>
      <c r="V275" s="252"/>
      <c r="W275" s="252"/>
      <c r="X275" s="252"/>
      <c r="Y275" s="252"/>
      <c r="Z275" s="252"/>
      <c r="AA275" s="252"/>
      <c r="AB275" s="252"/>
      <c r="AC275" s="252"/>
      <c r="AD275" s="252"/>
      <c r="AE275" s="252"/>
      <c r="AF275" s="252"/>
      <c r="AG275" s="252"/>
      <c r="AH275" s="252"/>
      <c r="AI275" s="252"/>
      <c r="AJ275" s="252"/>
      <c r="AK275" s="252"/>
      <c r="AL275" s="252"/>
      <c r="AM275" s="252"/>
      <c r="AN275" s="252"/>
      <c r="AO275" s="252"/>
      <c r="AP275" s="252"/>
      <c r="AQ275" s="252"/>
      <c r="AR275" s="252"/>
      <c r="AS275" s="252"/>
      <c r="AT275" s="252"/>
      <c r="AU275" s="252"/>
      <c r="AV275" s="252"/>
      <c r="AW275" s="252"/>
      <c r="AX275" s="252"/>
      <c r="AY275" s="252"/>
      <c r="AZ275" s="252"/>
      <c r="BA275" s="252"/>
      <c r="BB275" s="252"/>
      <c r="BC275" s="252"/>
      <c r="BD275" s="252"/>
      <c r="BE275" s="252"/>
      <c r="BF275" s="252"/>
      <c r="BG275" s="252"/>
      <c r="BH275" s="252"/>
      <c r="BI275" s="252"/>
      <c r="BJ275" s="252"/>
      <c r="BK275" s="288"/>
    </row>
    <row r="276" spans="1:63" ht="24.95" customHeight="1">
      <c r="A276" s="447"/>
      <c r="B276" s="448"/>
      <c r="C276" s="448"/>
      <c r="D276" s="448"/>
      <c r="E276" s="448"/>
      <c r="F276" s="448"/>
      <c r="G276" s="448"/>
      <c r="H276" s="448"/>
      <c r="I276" s="448"/>
      <c r="J276" s="449"/>
      <c r="K276" s="252"/>
      <c r="L276" s="252"/>
      <c r="M276" s="252"/>
      <c r="N276" s="252"/>
      <c r="O276" s="252"/>
      <c r="P276" s="252"/>
      <c r="Q276" s="252"/>
      <c r="R276" s="252"/>
      <c r="S276" s="252"/>
      <c r="T276" s="252"/>
      <c r="U276" s="252"/>
      <c r="V276" s="252"/>
      <c r="W276" s="252"/>
      <c r="X276" s="252"/>
      <c r="Y276" s="252"/>
      <c r="Z276" s="252"/>
      <c r="AA276" s="252"/>
      <c r="AB276" s="252"/>
      <c r="AC276" s="252"/>
      <c r="AD276" s="252"/>
      <c r="AE276" s="252"/>
      <c r="AF276" s="252"/>
      <c r="AG276" s="252"/>
      <c r="AH276" s="252"/>
      <c r="AI276" s="252"/>
      <c r="AJ276" s="252"/>
      <c r="AK276" s="252"/>
      <c r="AL276" s="252"/>
      <c r="AM276" s="252"/>
      <c r="AN276" s="252"/>
      <c r="AO276" s="252"/>
      <c r="AP276" s="252"/>
      <c r="AQ276" s="252"/>
      <c r="AR276" s="252"/>
      <c r="AS276" s="252"/>
      <c r="AT276" s="252"/>
      <c r="AU276" s="252"/>
      <c r="AV276" s="252"/>
      <c r="AW276" s="252"/>
      <c r="AX276" s="252"/>
      <c r="AY276" s="252"/>
      <c r="AZ276" s="252"/>
      <c r="BA276" s="252"/>
      <c r="BB276" s="252"/>
      <c r="BC276" s="252"/>
      <c r="BD276" s="252"/>
      <c r="BE276" s="252"/>
      <c r="BF276" s="252"/>
      <c r="BG276" s="252"/>
      <c r="BH276" s="252"/>
      <c r="BI276" s="252"/>
      <c r="BJ276" s="252"/>
      <c r="BK276" s="288"/>
    </row>
    <row r="277" spans="1:63" ht="24.95" customHeight="1">
      <c r="A277" s="456" t="s">
        <v>609</v>
      </c>
      <c r="B277" s="457"/>
      <c r="C277" s="457"/>
      <c r="D277" s="457"/>
      <c r="E277" s="457"/>
      <c r="F277" s="457"/>
      <c r="G277" s="457"/>
      <c r="H277" s="457"/>
      <c r="I277" s="441">
        <f>ROUND(I279/1.2863,2)</f>
        <v>1830796.81</v>
      </c>
      <c r="J277" s="442"/>
      <c r="K277" s="252"/>
      <c r="L277" s="251"/>
      <c r="M277" s="252"/>
      <c r="N277" s="252"/>
      <c r="O277" s="252"/>
      <c r="P277" s="252"/>
      <c r="Q277" s="252"/>
      <c r="R277" s="252"/>
      <c r="S277" s="252"/>
      <c r="T277" s="252"/>
      <c r="U277" s="252"/>
      <c r="V277" s="252"/>
      <c r="W277" s="252"/>
      <c r="X277" s="252"/>
      <c r="Y277" s="252"/>
      <c r="Z277" s="252"/>
      <c r="AA277" s="252"/>
      <c r="AB277" s="252"/>
      <c r="AC277" s="252"/>
      <c r="AD277" s="252"/>
      <c r="AE277" s="252"/>
      <c r="AF277" s="252"/>
      <c r="AG277" s="252"/>
      <c r="AH277" s="252"/>
      <c r="AI277" s="252"/>
      <c r="AJ277" s="252"/>
      <c r="AK277" s="252"/>
      <c r="AL277" s="252"/>
      <c r="AM277" s="252"/>
      <c r="AN277" s="252"/>
      <c r="AO277" s="252"/>
      <c r="AP277" s="252"/>
      <c r="AQ277" s="252"/>
      <c r="AR277" s="252"/>
      <c r="AS277" s="252"/>
      <c r="AT277" s="252"/>
      <c r="AU277" s="252"/>
      <c r="AV277" s="252"/>
      <c r="AW277" s="252"/>
      <c r="AX277" s="252"/>
      <c r="AY277" s="252"/>
      <c r="AZ277" s="252"/>
      <c r="BA277" s="252"/>
      <c r="BB277" s="252"/>
      <c r="BC277" s="252"/>
      <c r="BD277" s="252"/>
      <c r="BE277" s="252"/>
      <c r="BF277" s="252"/>
      <c r="BG277" s="252"/>
      <c r="BH277" s="252"/>
      <c r="BI277" s="252"/>
      <c r="BJ277" s="252"/>
      <c r="BK277" s="288"/>
    </row>
    <row r="278" spans="1:63" ht="24.95" customHeight="1">
      <c r="A278" s="438" t="s">
        <v>684</v>
      </c>
      <c r="B278" s="439"/>
      <c r="C278" s="439"/>
      <c r="D278" s="439"/>
      <c r="E278" s="439"/>
      <c r="F278" s="439"/>
      <c r="G278" s="439"/>
      <c r="H278" s="440"/>
      <c r="I278" s="441">
        <f>I279-I277</f>
        <v>524157.12999999989</v>
      </c>
      <c r="J278" s="442"/>
      <c r="K278" s="252"/>
      <c r="L278" s="252"/>
      <c r="M278" s="252"/>
      <c r="N278" s="252"/>
      <c r="O278" s="252"/>
      <c r="P278" s="252"/>
      <c r="Q278" s="252"/>
      <c r="R278" s="252"/>
      <c r="S278" s="252"/>
      <c r="T278" s="252"/>
      <c r="U278" s="252"/>
      <c r="V278" s="252"/>
      <c r="W278" s="252"/>
      <c r="X278" s="252"/>
      <c r="Y278" s="252"/>
      <c r="Z278" s="252"/>
      <c r="AA278" s="252"/>
      <c r="AB278" s="252"/>
      <c r="AC278" s="252"/>
      <c r="AD278" s="252"/>
      <c r="AE278" s="252"/>
      <c r="AF278" s="252"/>
      <c r="AG278" s="252"/>
      <c r="AH278" s="252"/>
      <c r="AI278" s="252"/>
      <c r="AJ278" s="252"/>
      <c r="AK278" s="252"/>
      <c r="AL278" s="252"/>
      <c r="AM278" s="252"/>
      <c r="AN278" s="252"/>
      <c r="AO278" s="252"/>
      <c r="AP278" s="252"/>
      <c r="AQ278" s="252"/>
      <c r="AR278" s="252"/>
      <c r="AS278" s="252"/>
      <c r="AT278" s="252"/>
      <c r="AU278" s="252"/>
      <c r="AV278" s="252"/>
      <c r="AW278" s="252"/>
      <c r="AX278" s="252"/>
      <c r="AY278" s="252"/>
      <c r="AZ278" s="252"/>
      <c r="BA278" s="252"/>
      <c r="BB278" s="252"/>
      <c r="BC278" s="252"/>
      <c r="BD278" s="252"/>
      <c r="BE278" s="252"/>
      <c r="BF278" s="252"/>
      <c r="BG278" s="252"/>
      <c r="BH278" s="252"/>
      <c r="BI278" s="252"/>
      <c r="BJ278" s="252"/>
      <c r="BK278" s="288"/>
    </row>
    <row r="279" spans="1:63" ht="24.95" customHeight="1">
      <c r="A279" s="443" t="s">
        <v>611</v>
      </c>
      <c r="B279" s="444"/>
      <c r="C279" s="444"/>
      <c r="D279" s="444"/>
      <c r="E279" s="444"/>
      <c r="F279" s="444"/>
      <c r="G279" s="444"/>
      <c r="H279" s="444"/>
      <c r="I279" s="445">
        <f>I275+I266+I170+I139+I117+I107+I50+I33+I23+I18+I12+I6</f>
        <v>2354953.94</v>
      </c>
      <c r="J279" s="446"/>
      <c r="K279" s="252"/>
      <c r="L279" s="252"/>
      <c r="M279" s="252"/>
      <c r="N279" s="252"/>
      <c r="O279" s="252"/>
      <c r="P279" s="252"/>
      <c r="Q279" s="252"/>
      <c r="R279" s="252"/>
      <c r="S279" s="252"/>
      <c r="T279" s="252"/>
      <c r="U279" s="252"/>
      <c r="V279" s="252"/>
      <c r="W279" s="252"/>
      <c r="X279" s="252"/>
      <c r="Y279" s="252"/>
      <c r="Z279" s="252"/>
      <c r="AA279" s="252"/>
      <c r="AB279" s="252"/>
      <c r="AC279" s="252"/>
      <c r="AD279" s="252"/>
      <c r="AE279" s="252"/>
      <c r="AF279" s="252"/>
      <c r="AG279" s="252"/>
      <c r="AH279" s="252"/>
      <c r="AI279" s="252"/>
      <c r="AJ279" s="252"/>
      <c r="AK279" s="252"/>
      <c r="AL279" s="252"/>
      <c r="AM279" s="252"/>
      <c r="AN279" s="252"/>
      <c r="AO279" s="252"/>
      <c r="AP279" s="252"/>
      <c r="AQ279" s="252"/>
      <c r="AR279" s="252"/>
      <c r="AS279" s="252"/>
      <c r="AT279" s="252"/>
      <c r="AU279" s="252"/>
      <c r="AV279" s="252"/>
      <c r="AW279" s="252"/>
      <c r="AX279" s="252"/>
      <c r="AY279" s="252"/>
      <c r="AZ279" s="252"/>
      <c r="BA279" s="252"/>
      <c r="BB279" s="252"/>
      <c r="BC279" s="252"/>
      <c r="BD279" s="252"/>
      <c r="BE279" s="252"/>
      <c r="BF279" s="252"/>
      <c r="BG279" s="252"/>
      <c r="BH279" s="252"/>
      <c r="BI279" s="252"/>
      <c r="BJ279" s="252"/>
      <c r="BK279" s="288"/>
    </row>
    <row r="280" spans="1:63">
      <c r="A280" s="252"/>
      <c r="B280" s="252"/>
      <c r="C280" s="252"/>
      <c r="D280" s="326"/>
      <c r="E280" s="252"/>
      <c r="F280" s="327"/>
      <c r="G280" s="251"/>
      <c r="H280" s="251"/>
      <c r="I280" s="252"/>
      <c r="J280" s="328"/>
      <c r="K280" s="252"/>
      <c r="L280" s="252"/>
      <c r="M280" s="252"/>
      <c r="N280" s="252"/>
      <c r="O280" s="252"/>
      <c r="P280" s="252"/>
      <c r="Q280" s="252"/>
      <c r="R280" s="252"/>
      <c r="S280" s="252"/>
      <c r="T280" s="252"/>
      <c r="U280" s="252"/>
      <c r="V280" s="252"/>
      <c r="W280" s="252"/>
      <c r="X280" s="252"/>
      <c r="Y280" s="252"/>
      <c r="Z280" s="252"/>
      <c r="AA280" s="252"/>
      <c r="AB280" s="252"/>
      <c r="AC280" s="252"/>
      <c r="AD280" s="252"/>
      <c r="AE280" s="252"/>
      <c r="AF280" s="252"/>
      <c r="AG280" s="252"/>
      <c r="AH280" s="252"/>
      <c r="AI280" s="252"/>
      <c r="AJ280" s="252"/>
      <c r="AK280" s="252"/>
      <c r="AL280" s="252"/>
      <c r="AM280" s="252"/>
      <c r="AN280" s="252"/>
      <c r="AO280" s="252"/>
      <c r="AP280" s="252"/>
      <c r="AQ280" s="252"/>
      <c r="AR280" s="252"/>
      <c r="AS280" s="252"/>
      <c r="AT280" s="252"/>
      <c r="AU280" s="252"/>
      <c r="AV280" s="252"/>
      <c r="AW280" s="252"/>
      <c r="AX280" s="252"/>
      <c r="AY280" s="252"/>
      <c r="AZ280" s="252"/>
      <c r="BA280" s="252"/>
      <c r="BB280" s="252"/>
      <c r="BC280" s="252"/>
      <c r="BD280" s="252"/>
      <c r="BE280" s="252"/>
      <c r="BF280" s="252"/>
      <c r="BG280" s="252"/>
      <c r="BH280" s="252"/>
      <c r="BI280" s="252"/>
      <c r="BJ280" s="252"/>
      <c r="BK280" s="288"/>
    </row>
    <row r="281" spans="1:63">
      <c r="A281" s="252"/>
      <c r="B281" s="252"/>
      <c r="C281" s="252"/>
      <c r="D281" s="308"/>
      <c r="E281" s="427"/>
      <c r="F281" s="426"/>
      <c r="G281" s="426"/>
      <c r="H281" s="330"/>
      <c r="I281" s="252"/>
      <c r="J281" s="328"/>
      <c r="K281" s="252"/>
      <c r="L281" s="252"/>
      <c r="M281" s="252"/>
      <c r="N281" s="252"/>
      <c r="O281" s="252"/>
      <c r="P281" s="252"/>
      <c r="Q281" s="252"/>
      <c r="R281" s="252"/>
      <c r="S281" s="252"/>
      <c r="T281" s="252"/>
      <c r="U281" s="252"/>
      <c r="V281" s="252"/>
      <c r="W281" s="252"/>
      <c r="X281" s="252"/>
      <c r="Y281" s="252"/>
      <c r="Z281" s="252"/>
      <c r="AA281" s="252"/>
      <c r="AB281" s="252"/>
      <c r="AC281" s="252"/>
      <c r="AD281" s="252"/>
      <c r="AE281" s="252"/>
      <c r="AF281" s="252"/>
      <c r="AG281" s="252"/>
      <c r="AH281" s="252"/>
      <c r="AI281" s="252"/>
      <c r="AJ281" s="252"/>
      <c r="AK281" s="252"/>
      <c r="AL281" s="252"/>
      <c r="AM281" s="252"/>
      <c r="AN281" s="252"/>
      <c r="AO281" s="252"/>
      <c r="AP281" s="252"/>
      <c r="AQ281" s="252"/>
      <c r="AR281" s="252"/>
      <c r="AS281" s="252"/>
      <c r="AT281" s="252"/>
      <c r="AU281" s="252"/>
      <c r="AV281" s="252"/>
      <c r="AW281" s="252"/>
      <c r="AX281" s="252"/>
      <c r="AY281" s="252"/>
      <c r="AZ281" s="252"/>
      <c r="BA281" s="252"/>
      <c r="BB281" s="252"/>
      <c r="BC281" s="252"/>
      <c r="BD281" s="252"/>
      <c r="BE281" s="252"/>
      <c r="BF281" s="252"/>
      <c r="BG281" s="252"/>
      <c r="BH281" s="252"/>
      <c r="BI281" s="252"/>
      <c r="BJ281" s="252"/>
      <c r="BK281" s="288"/>
    </row>
    <row r="282" spans="1:63">
      <c r="A282" s="252"/>
      <c r="B282" s="252"/>
      <c r="C282" s="252"/>
      <c r="D282" s="326"/>
      <c r="E282" s="252"/>
      <c r="F282" s="327"/>
      <c r="G282" s="251"/>
      <c r="H282" s="251"/>
      <c r="I282" s="252"/>
      <c r="J282" s="328"/>
      <c r="K282" s="252"/>
      <c r="L282" s="252"/>
      <c r="M282" s="252"/>
      <c r="N282" s="252"/>
      <c r="O282" s="252"/>
      <c r="P282" s="252"/>
      <c r="Q282" s="252"/>
      <c r="R282" s="252"/>
      <c r="S282" s="252"/>
      <c r="T282" s="252"/>
      <c r="U282" s="252"/>
      <c r="V282" s="252"/>
      <c r="W282" s="252"/>
      <c r="X282" s="252"/>
      <c r="Y282" s="252"/>
      <c r="Z282" s="252"/>
      <c r="AA282" s="252"/>
      <c r="AB282" s="252"/>
      <c r="AC282" s="252"/>
      <c r="AD282" s="252"/>
      <c r="AE282" s="252"/>
      <c r="AF282" s="252"/>
      <c r="AG282" s="252"/>
      <c r="AH282" s="252"/>
      <c r="AI282" s="252"/>
      <c r="AJ282" s="252"/>
      <c r="AK282" s="252"/>
      <c r="AL282" s="252"/>
      <c r="AM282" s="252"/>
      <c r="AN282" s="252"/>
      <c r="AO282" s="252"/>
      <c r="AP282" s="252"/>
      <c r="AQ282" s="252"/>
      <c r="AR282" s="252"/>
      <c r="AS282" s="252"/>
      <c r="AT282" s="252"/>
      <c r="AU282" s="252"/>
      <c r="AV282" s="252"/>
      <c r="AW282" s="252"/>
      <c r="AX282" s="252"/>
      <c r="AY282" s="252"/>
      <c r="AZ282" s="252"/>
      <c r="BA282" s="252"/>
      <c r="BB282" s="252"/>
      <c r="BC282" s="252"/>
      <c r="BD282" s="252"/>
      <c r="BE282" s="252"/>
      <c r="BF282" s="252"/>
      <c r="BG282" s="252"/>
      <c r="BH282" s="252"/>
      <c r="BI282" s="252"/>
      <c r="BJ282" s="252"/>
      <c r="BK282" s="288"/>
    </row>
    <row r="283" spans="1:63">
      <c r="A283" s="252"/>
      <c r="B283" s="252"/>
      <c r="C283" s="252"/>
      <c r="D283" s="326"/>
      <c r="E283" s="426"/>
      <c r="F283" s="426"/>
      <c r="G283" s="426"/>
      <c r="H283" s="251"/>
      <c r="I283" s="252"/>
      <c r="J283" s="328"/>
      <c r="K283" s="252"/>
      <c r="L283" s="252"/>
      <c r="M283" s="252"/>
      <c r="N283" s="252"/>
      <c r="O283" s="252"/>
      <c r="P283" s="252"/>
      <c r="Q283" s="252"/>
      <c r="R283" s="252"/>
      <c r="S283" s="252"/>
      <c r="T283" s="252"/>
      <c r="U283" s="252"/>
      <c r="V283" s="252"/>
      <c r="W283" s="252"/>
      <c r="X283" s="252"/>
      <c r="Y283" s="252"/>
      <c r="Z283" s="252"/>
      <c r="AA283" s="252"/>
      <c r="AB283" s="252"/>
      <c r="AC283" s="252"/>
      <c r="AD283" s="252"/>
      <c r="AE283" s="252"/>
      <c r="AF283" s="252"/>
      <c r="AG283" s="252"/>
      <c r="AH283" s="252"/>
      <c r="AI283" s="252"/>
      <c r="AJ283" s="252"/>
      <c r="AK283" s="252"/>
      <c r="AL283" s="252"/>
      <c r="AM283" s="252"/>
      <c r="AN283" s="252"/>
      <c r="AO283" s="252"/>
      <c r="AP283" s="252"/>
      <c r="AQ283" s="252"/>
      <c r="AR283" s="252"/>
      <c r="AS283" s="252"/>
      <c r="AT283" s="252"/>
      <c r="AU283" s="252"/>
      <c r="AV283" s="252"/>
      <c r="AW283" s="252"/>
      <c r="AX283" s="252"/>
      <c r="AY283" s="252"/>
      <c r="AZ283" s="252"/>
      <c r="BA283" s="252"/>
      <c r="BB283" s="252"/>
      <c r="BC283" s="252"/>
      <c r="BD283" s="252"/>
      <c r="BE283" s="252"/>
      <c r="BF283" s="252"/>
      <c r="BG283" s="252"/>
      <c r="BH283" s="252"/>
      <c r="BI283" s="252"/>
      <c r="BJ283" s="252"/>
      <c r="BK283" s="288"/>
    </row>
    <row r="284" spans="1:63">
      <c r="A284" s="252"/>
      <c r="B284" s="252"/>
      <c r="C284" s="252"/>
      <c r="D284" s="326"/>
      <c r="E284" s="426"/>
      <c r="F284" s="426"/>
      <c r="G284" s="426"/>
      <c r="H284" s="251"/>
      <c r="I284" s="252"/>
      <c r="J284" s="328"/>
      <c r="K284" s="252"/>
      <c r="L284" s="252"/>
      <c r="M284" s="252"/>
      <c r="N284" s="252"/>
      <c r="O284" s="252"/>
      <c r="P284" s="252"/>
      <c r="Q284" s="252"/>
      <c r="R284" s="252"/>
      <c r="S284" s="252"/>
      <c r="T284" s="252"/>
      <c r="U284" s="252"/>
      <c r="V284" s="252"/>
      <c r="W284" s="252"/>
      <c r="X284" s="252"/>
      <c r="Y284" s="252"/>
      <c r="Z284" s="252"/>
      <c r="AA284" s="252"/>
      <c r="AB284" s="252"/>
      <c r="AC284" s="252"/>
      <c r="AD284" s="252"/>
      <c r="AE284" s="252"/>
      <c r="AF284" s="252"/>
      <c r="AG284" s="252"/>
      <c r="AH284" s="252"/>
      <c r="AI284" s="252"/>
      <c r="AJ284" s="252"/>
      <c r="AK284" s="252"/>
      <c r="AL284" s="252"/>
      <c r="AM284" s="252"/>
      <c r="AN284" s="252"/>
      <c r="AO284" s="252"/>
      <c r="AP284" s="252"/>
      <c r="AQ284" s="252"/>
      <c r="AR284" s="252"/>
      <c r="AS284" s="252"/>
      <c r="AT284" s="252"/>
      <c r="AU284" s="252"/>
      <c r="AV284" s="252"/>
      <c r="AW284" s="252"/>
      <c r="AX284" s="252"/>
      <c r="AY284" s="252"/>
      <c r="AZ284" s="252"/>
      <c r="BA284" s="252"/>
      <c r="BB284" s="252"/>
      <c r="BC284" s="252"/>
      <c r="BD284" s="252"/>
      <c r="BE284" s="252"/>
      <c r="BF284" s="252"/>
      <c r="BG284" s="252"/>
      <c r="BH284" s="252"/>
      <c r="BI284" s="252"/>
      <c r="BJ284" s="252"/>
      <c r="BK284" s="288"/>
    </row>
    <row r="285" spans="1:63">
      <c r="A285" s="252"/>
      <c r="B285" s="252"/>
      <c r="C285" s="252"/>
      <c r="D285" s="326"/>
      <c r="E285" s="252"/>
      <c r="F285" s="327"/>
      <c r="G285" s="251"/>
      <c r="H285" s="251"/>
      <c r="I285" s="252"/>
      <c r="J285" s="328"/>
      <c r="K285" s="252"/>
      <c r="L285" s="252"/>
      <c r="M285" s="252"/>
      <c r="N285" s="252"/>
      <c r="O285" s="252"/>
      <c r="P285" s="252"/>
      <c r="Q285" s="252"/>
      <c r="R285" s="252"/>
      <c r="S285" s="252"/>
      <c r="T285" s="252"/>
      <c r="U285" s="252"/>
      <c r="V285" s="252"/>
      <c r="W285" s="252"/>
      <c r="X285" s="252"/>
      <c r="Y285" s="252"/>
      <c r="Z285" s="252"/>
      <c r="AA285" s="252"/>
      <c r="AB285" s="252"/>
      <c r="AC285" s="252"/>
      <c r="AD285" s="252"/>
      <c r="AE285" s="252"/>
      <c r="AF285" s="252"/>
      <c r="AG285" s="252"/>
      <c r="AH285" s="252"/>
      <c r="AI285" s="252"/>
      <c r="AJ285" s="252"/>
      <c r="AK285" s="252"/>
      <c r="AL285" s="252"/>
      <c r="AM285" s="252"/>
      <c r="AN285" s="252"/>
      <c r="AO285" s="252"/>
      <c r="AP285" s="252"/>
      <c r="AQ285" s="252"/>
      <c r="AR285" s="252"/>
      <c r="AS285" s="252"/>
      <c r="AT285" s="252"/>
      <c r="AU285" s="252"/>
      <c r="AV285" s="252"/>
      <c r="AW285" s="252"/>
      <c r="AX285" s="252"/>
      <c r="AY285" s="252"/>
      <c r="AZ285" s="252"/>
      <c r="BA285" s="252"/>
      <c r="BB285" s="252"/>
      <c r="BC285" s="252"/>
      <c r="BD285" s="252"/>
      <c r="BE285" s="252"/>
      <c r="BF285" s="252"/>
      <c r="BG285" s="252"/>
      <c r="BH285" s="252"/>
      <c r="BI285" s="252"/>
      <c r="BJ285" s="252"/>
      <c r="BK285" s="288"/>
    </row>
    <row r="286" spans="1:63">
      <c r="A286" s="427"/>
      <c r="B286" s="426"/>
      <c r="C286" s="426"/>
      <c r="D286" s="426"/>
      <c r="E286" s="426"/>
      <c r="F286" s="426"/>
      <c r="G286" s="426"/>
      <c r="H286" s="331"/>
      <c r="I286" s="252"/>
      <c r="J286" s="328"/>
      <c r="K286" s="252"/>
      <c r="L286" s="252"/>
      <c r="M286" s="252"/>
      <c r="N286" s="252"/>
      <c r="O286" s="252"/>
      <c r="P286" s="252"/>
      <c r="Q286" s="252"/>
      <c r="R286" s="252"/>
      <c r="S286" s="252"/>
      <c r="T286" s="252"/>
      <c r="U286" s="252"/>
      <c r="V286" s="252"/>
      <c r="W286" s="252"/>
      <c r="X286" s="252"/>
      <c r="Y286" s="252"/>
      <c r="Z286" s="252"/>
      <c r="AA286" s="252"/>
      <c r="AB286" s="252"/>
      <c r="AC286" s="252"/>
      <c r="AD286" s="252"/>
      <c r="AE286" s="252"/>
      <c r="AF286" s="252"/>
      <c r="AG286" s="252"/>
      <c r="AH286" s="252"/>
      <c r="AI286" s="252"/>
      <c r="AJ286" s="252"/>
      <c r="AK286" s="252"/>
      <c r="AL286" s="252"/>
      <c r="AM286" s="252"/>
      <c r="AN286" s="252"/>
      <c r="AO286" s="252"/>
      <c r="AP286" s="252"/>
      <c r="AQ286" s="252"/>
      <c r="AR286" s="252"/>
      <c r="AS286" s="252"/>
      <c r="AT286" s="252"/>
      <c r="AU286" s="252"/>
      <c r="AV286" s="252"/>
      <c r="AW286" s="252"/>
      <c r="AX286" s="252"/>
      <c r="AY286" s="252"/>
      <c r="AZ286" s="252"/>
      <c r="BA286" s="252"/>
      <c r="BB286" s="252"/>
      <c r="BC286" s="252"/>
      <c r="BD286" s="252"/>
      <c r="BE286" s="252"/>
      <c r="BF286" s="252"/>
      <c r="BG286" s="252"/>
      <c r="BH286" s="252"/>
      <c r="BI286" s="252"/>
      <c r="BJ286" s="252"/>
      <c r="BK286" s="288"/>
    </row>
    <row r="287" spans="1:63">
      <c r="A287" s="252"/>
      <c r="B287" s="252"/>
      <c r="C287" s="252"/>
      <c r="D287" s="326"/>
      <c r="E287" s="252"/>
      <c r="F287" s="327"/>
      <c r="G287" s="251"/>
      <c r="H287" s="251"/>
      <c r="I287" s="252"/>
      <c r="J287" s="328"/>
      <c r="K287" s="252"/>
      <c r="L287" s="252"/>
      <c r="M287" s="252"/>
      <c r="N287" s="252"/>
      <c r="O287" s="252"/>
      <c r="P287" s="252"/>
      <c r="Q287" s="252"/>
      <c r="R287" s="252"/>
      <c r="S287" s="252"/>
      <c r="T287" s="252"/>
      <c r="U287" s="252"/>
      <c r="V287" s="252"/>
      <c r="W287" s="252"/>
      <c r="X287" s="252"/>
      <c r="Y287" s="252"/>
      <c r="Z287" s="252"/>
      <c r="AA287" s="252"/>
      <c r="AB287" s="252"/>
      <c r="AC287" s="252"/>
      <c r="AD287" s="252"/>
      <c r="AE287" s="252"/>
      <c r="AF287" s="252"/>
      <c r="AG287" s="252"/>
      <c r="AH287" s="252"/>
      <c r="AI287" s="252"/>
      <c r="AJ287" s="252"/>
      <c r="AK287" s="252"/>
      <c r="AL287" s="252"/>
      <c r="AM287" s="252"/>
      <c r="AN287" s="252"/>
      <c r="AO287" s="252"/>
      <c r="AP287" s="252"/>
      <c r="AQ287" s="252"/>
      <c r="AR287" s="252"/>
      <c r="AS287" s="252"/>
      <c r="AT287" s="252"/>
      <c r="AU287" s="252"/>
      <c r="AV287" s="252"/>
      <c r="AW287" s="252"/>
      <c r="AX287" s="252"/>
      <c r="AY287" s="252"/>
      <c r="AZ287" s="252"/>
      <c r="BA287" s="252"/>
      <c r="BB287" s="252"/>
      <c r="BC287" s="252"/>
      <c r="BD287" s="252"/>
      <c r="BE287" s="252"/>
      <c r="BF287" s="252"/>
      <c r="BG287" s="252"/>
      <c r="BH287" s="252"/>
      <c r="BI287" s="252"/>
      <c r="BJ287" s="252"/>
      <c r="BK287" s="288"/>
    </row>
    <row r="288" spans="1:63">
      <c r="A288" s="252"/>
      <c r="B288" s="252"/>
      <c r="C288" s="252"/>
      <c r="D288" s="326"/>
      <c r="E288" s="252"/>
      <c r="F288" s="252"/>
      <c r="G288" s="252"/>
      <c r="H288" s="332"/>
      <c r="I288" s="252"/>
      <c r="J288" s="328"/>
      <c r="K288" s="252"/>
      <c r="L288" s="252"/>
      <c r="M288" s="252"/>
      <c r="N288" s="252"/>
      <c r="O288" s="252"/>
      <c r="P288" s="252"/>
      <c r="Q288" s="252"/>
      <c r="R288" s="252"/>
      <c r="S288" s="252"/>
      <c r="T288" s="252"/>
      <c r="U288" s="252"/>
      <c r="V288" s="252"/>
      <c r="W288" s="252"/>
      <c r="X288" s="252"/>
      <c r="Y288" s="252"/>
      <c r="Z288" s="252"/>
      <c r="AA288" s="252"/>
      <c r="AB288" s="252"/>
      <c r="AC288" s="252"/>
      <c r="AD288" s="252"/>
      <c r="AE288" s="252"/>
      <c r="AF288" s="252"/>
      <c r="AG288" s="252"/>
      <c r="AH288" s="252"/>
      <c r="AI288" s="252"/>
      <c r="AJ288" s="252"/>
      <c r="AK288" s="252"/>
      <c r="AL288" s="252"/>
      <c r="AM288" s="252"/>
      <c r="AN288" s="252"/>
      <c r="AO288" s="252"/>
      <c r="AP288" s="252"/>
      <c r="AQ288" s="252"/>
      <c r="AR288" s="252"/>
      <c r="AS288" s="252"/>
      <c r="AT288" s="252"/>
      <c r="AU288" s="252"/>
      <c r="AV288" s="252"/>
      <c r="AW288" s="252"/>
      <c r="AX288" s="252"/>
      <c r="AY288" s="252"/>
      <c r="AZ288" s="252"/>
      <c r="BA288" s="252"/>
      <c r="BB288" s="252"/>
      <c r="BC288" s="252"/>
      <c r="BD288" s="252"/>
      <c r="BE288" s="252"/>
      <c r="BF288" s="252"/>
      <c r="BG288" s="252"/>
      <c r="BH288" s="252"/>
      <c r="BI288" s="252"/>
      <c r="BJ288" s="252"/>
      <c r="BK288" s="252"/>
    </row>
    <row r="289" spans="1:63">
      <c r="A289" s="252"/>
      <c r="B289" s="252"/>
      <c r="C289" s="252"/>
      <c r="D289" s="326"/>
      <c r="E289" s="252"/>
      <c r="F289" s="252"/>
      <c r="G289" s="252"/>
      <c r="H289" s="332"/>
      <c r="I289" s="252"/>
      <c r="J289" s="328"/>
      <c r="K289" s="252"/>
      <c r="L289" s="252"/>
      <c r="M289" s="252"/>
      <c r="N289" s="252"/>
      <c r="O289" s="252"/>
      <c r="P289" s="252"/>
      <c r="Q289" s="252"/>
      <c r="R289" s="252"/>
      <c r="S289" s="252"/>
      <c r="T289" s="252"/>
      <c r="U289" s="252"/>
      <c r="V289" s="252"/>
      <c r="W289" s="252"/>
      <c r="X289" s="252"/>
      <c r="Y289" s="252"/>
      <c r="Z289" s="252"/>
      <c r="AA289" s="252"/>
      <c r="AB289" s="252"/>
      <c r="AC289" s="252"/>
      <c r="AD289" s="252"/>
      <c r="AE289" s="252"/>
      <c r="AF289" s="252"/>
      <c r="AG289" s="252"/>
      <c r="AH289" s="252"/>
      <c r="AI289" s="252"/>
      <c r="AJ289" s="252"/>
      <c r="AK289" s="252"/>
      <c r="AL289" s="252"/>
      <c r="AM289" s="252"/>
      <c r="AN289" s="252"/>
      <c r="AO289" s="252"/>
      <c r="AP289" s="252"/>
      <c r="AQ289" s="252"/>
      <c r="AR289" s="252"/>
      <c r="AS289" s="252"/>
      <c r="AT289" s="252"/>
      <c r="AU289" s="252"/>
      <c r="AV289" s="252"/>
      <c r="AW289" s="252"/>
      <c r="AX289" s="252"/>
      <c r="AY289" s="252"/>
      <c r="AZ289" s="252"/>
      <c r="BA289" s="252"/>
      <c r="BB289" s="252"/>
      <c r="BC289" s="252"/>
      <c r="BD289" s="252"/>
      <c r="BE289" s="252"/>
      <c r="BF289" s="252"/>
      <c r="BG289" s="252"/>
      <c r="BH289" s="252"/>
      <c r="BI289" s="252"/>
      <c r="BJ289" s="252"/>
      <c r="BK289" s="252"/>
    </row>
    <row r="290" spans="1:63">
      <c r="A290" s="252"/>
      <c r="B290" s="252"/>
      <c r="C290" s="252"/>
      <c r="D290" s="326"/>
      <c r="E290" s="252"/>
      <c r="F290" s="329"/>
      <c r="G290" s="329"/>
      <c r="H290" s="329"/>
      <c r="I290" s="329"/>
      <c r="J290" s="333"/>
      <c r="K290" s="329"/>
      <c r="L290" s="329"/>
      <c r="M290" s="329"/>
      <c r="N290" s="329"/>
      <c r="O290" s="329"/>
      <c r="P290" s="329"/>
      <c r="Q290" s="329"/>
      <c r="R290" s="329"/>
      <c r="S290" s="329"/>
      <c r="T290" s="329"/>
      <c r="U290" s="329"/>
      <c r="V290" s="329"/>
      <c r="W290" s="329"/>
      <c r="X290" s="329"/>
      <c r="Y290" s="329"/>
      <c r="Z290" s="329"/>
      <c r="AA290" s="329"/>
      <c r="AB290" s="329"/>
      <c r="AC290" s="329"/>
      <c r="AD290" s="329"/>
      <c r="AE290" s="329"/>
      <c r="AF290" s="329"/>
      <c r="AG290" s="329"/>
      <c r="AH290" s="329"/>
      <c r="AI290" s="329"/>
      <c r="AJ290" s="329"/>
      <c r="AK290" s="329"/>
      <c r="AL290" s="329"/>
      <c r="AM290" s="329"/>
      <c r="AN290" s="329"/>
      <c r="AO290" s="329"/>
      <c r="AP290" s="329"/>
      <c r="AQ290" s="329"/>
      <c r="AR290" s="329"/>
      <c r="AS290" s="329"/>
      <c r="AT290" s="329"/>
      <c r="AU290" s="329"/>
      <c r="AV290" s="329"/>
      <c r="AW290" s="329"/>
      <c r="AX290" s="329"/>
      <c r="AY290" s="329"/>
      <c r="AZ290" s="329"/>
      <c r="BA290" s="329"/>
      <c r="BB290" s="329"/>
      <c r="BC290" s="329"/>
      <c r="BD290" s="329"/>
      <c r="BE290" s="329"/>
      <c r="BF290" s="329"/>
      <c r="BG290" s="329"/>
      <c r="BH290" s="329"/>
      <c r="BI290" s="329"/>
      <c r="BJ290" s="329"/>
      <c r="BK290" s="329"/>
    </row>
    <row r="291" spans="1:63">
      <c r="A291" s="252"/>
      <c r="B291" s="252"/>
      <c r="C291" s="252"/>
      <c r="D291" s="326"/>
      <c r="E291" s="252"/>
      <c r="F291" s="334"/>
      <c r="G291" s="334"/>
      <c r="H291" s="334"/>
      <c r="I291" s="252"/>
      <c r="J291" s="328"/>
      <c r="K291" s="252"/>
      <c r="L291" s="252"/>
      <c r="M291" s="252"/>
      <c r="N291" s="252"/>
      <c r="O291" s="252"/>
      <c r="P291" s="252"/>
      <c r="Q291" s="252"/>
      <c r="R291" s="252"/>
      <c r="S291" s="252"/>
      <c r="T291" s="252"/>
      <c r="U291" s="252"/>
      <c r="V291" s="252"/>
      <c r="W291" s="252"/>
      <c r="X291" s="252"/>
      <c r="Y291" s="252"/>
      <c r="Z291" s="252"/>
      <c r="AA291" s="252"/>
      <c r="AB291" s="252"/>
      <c r="AC291" s="252"/>
      <c r="AD291" s="252"/>
      <c r="AE291" s="252"/>
      <c r="AF291" s="252"/>
      <c r="AG291" s="252"/>
      <c r="AH291" s="252"/>
      <c r="AI291" s="252"/>
      <c r="AJ291" s="252"/>
      <c r="AK291" s="252"/>
      <c r="AL291" s="252"/>
      <c r="AM291" s="252"/>
      <c r="AN291" s="252"/>
      <c r="AO291" s="252"/>
      <c r="AP291" s="252"/>
      <c r="AQ291" s="252"/>
      <c r="AR291" s="252"/>
      <c r="AS291" s="252"/>
      <c r="AT291" s="252"/>
      <c r="AU291" s="252"/>
      <c r="AV291" s="252"/>
      <c r="AW291" s="252"/>
      <c r="AX291" s="252"/>
      <c r="AY291" s="252"/>
      <c r="AZ291" s="252"/>
      <c r="BA291" s="252"/>
      <c r="BB291" s="252"/>
      <c r="BC291" s="252"/>
      <c r="BD291" s="252"/>
      <c r="BE291" s="252"/>
      <c r="BF291" s="252"/>
      <c r="BG291" s="252"/>
      <c r="BH291" s="252"/>
      <c r="BI291" s="252"/>
      <c r="BJ291" s="252"/>
      <c r="BK291" s="252"/>
    </row>
    <row r="292" spans="1:63">
      <c r="A292" s="252"/>
      <c r="B292" s="252"/>
      <c r="C292" s="252"/>
      <c r="D292" s="326"/>
      <c r="E292" s="252"/>
      <c r="F292" s="334"/>
      <c r="G292" s="334"/>
      <c r="H292" s="334"/>
      <c r="I292" s="252"/>
      <c r="J292" s="328"/>
      <c r="K292" s="252"/>
      <c r="L292" s="252"/>
      <c r="M292" s="252"/>
      <c r="N292" s="252"/>
      <c r="O292" s="252"/>
      <c r="P292" s="252"/>
      <c r="Q292" s="252"/>
      <c r="R292" s="252"/>
      <c r="S292" s="252"/>
      <c r="T292" s="252"/>
      <c r="U292" s="252"/>
      <c r="V292" s="252"/>
      <c r="W292" s="252"/>
      <c r="X292" s="252"/>
      <c r="Y292" s="252"/>
      <c r="Z292" s="252"/>
      <c r="AA292" s="252"/>
      <c r="AB292" s="252"/>
      <c r="AC292" s="252"/>
      <c r="AD292" s="252"/>
      <c r="AE292" s="252"/>
      <c r="AF292" s="252"/>
      <c r="AG292" s="252"/>
      <c r="AH292" s="252"/>
      <c r="AI292" s="252"/>
      <c r="AJ292" s="252"/>
      <c r="AK292" s="252"/>
      <c r="AL292" s="252"/>
      <c r="AM292" s="252"/>
      <c r="AN292" s="252"/>
      <c r="AO292" s="252"/>
      <c r="AP292" s="252"/>
      <c r="AQ292" s="252"/>
      <c r="AR292" s="252"/>
      <c r="AS292" s="252"/>
      <c r="AT292" s="252"/>
      <c r="AU292" s="252"/>
      <c r="AV292" s="252"/>
      <c r="AW292" s="252"/>
      <c r="AX292" s="252"/>
      <c r="AY292" s="252"/>
      <c r="AZ292" s="252"/>
      <c r="BA292" s="252"/>
      <c r="BB292" s="252"/>
      <c r="BC292" s="252"/>
      <c r="BD292" s="252"/>
      <c r="BE292" s="252"/>
      <c r="BF292" s="252"/>
      <c r="BG292" s="252"/>
      <c r="BH292" s="252"/>
      <c r="BI292" s="252"/>
      <c r="BJ292" s="252"/>
      <c r="BK292" s="252"/>
    </row>
    <row r="293" spans="1:63">
      <c r="A293" s="252"/>
      <c r="B293" s="252"/>
      <c r="C293" s="252"/>
      <c r="D293" s="326"/>
      <c r="E293" s="252"/>
      <c r="F293" s="334"/>
      <c r="G293" s="334"/>
      <c r="H293" s="334"/>
      <c r="I293" s="252"/>
      <c r="J293" s="328"/>
      <c r="K293" s="252"/>
      <c r="L293" s="252"/>
      <c r="M293" s="252"/>
      <c r="N293" s="252"/>
      <c r="O293" s="252"/>
      <c r="P293" s="252"/>
      <c r="Q293" s="252"/>
      <c r="R293" s="252"/>
      <c r="S293" s="252"/>
      <c r="T293" s="252"/>
      <c r="U293" s="252"/>
      <c r="V293" s="252"/>
      <c r="W293" s="252"/>
      <c r="X293" s="252"/>
      <c r="Y293" s="252"/>
      <c r="Z293" s="252"/>
      <c r="AA293" s="252"/>
      <c r="AB293" s="252"/>
      <c r="AC293" s="252"/>
      <c r="AD293" s="252"/>
      <c r="AE293" s="252"/>
      <c r="AF293" s="252"/>
      <c r="AG293" s="252"/>
      <c r="AH293" s="252"/>
      <c r="AI293" s="252"/>
      <c r="AJ293" s="252"/>
      <c r="AK293" s="252"/>
      <c r="AL293" s="252"/>
      <c r="AM293" s="252"/>
      <c r="AN293" s="252"/>
      <c r="AO293" s="252"/>
      <c r="AP293" s="252"/>
      <c r="AQ293" s="252"/>
      <c r="AR293" s="252"/>
      <c r="AS293" s="252"/>
      <c r="AT293" s="252"/>
      <c r="AU293" s="252"/>
      <c r="AV293" s="252"/>
      <c r="AW293" s="252"/>
      <c r="AX293" s="252"/>
      <c r="AY293" s="252"/>
      <c r="AZ293" s="252"/>
      <c r="BA293" s="252"/>
      <c r="BB293" s="252"/>
      <c r="BC293" s="252"/>
      <c r="BD293" s="252"/>
      <c r="BE293" s="252"/>
      <c r="BF293" s="252"/>
      <c r="BG293" s="252"/>
      <c r="BH293" s="252"/>
      <c r="BI293" s="252"/>
      <c r="BJ293" s="252"/>
      <c r="BK293" s="252"/>
    </row>
    <row r="294" spans="1:63">
      <c r="A294" s="252"/>
      <c r="B294" s="252"/>
      <c r="C294" s="252"/>
      <c r="D294" s="326"/>
      <c r="E294" s="252"/>
      <c r="F294" s="334"/>
      <c r="G294" s="334"/>
      <c r="H294" s="334"/>
      <c r="I294" s="252"/>
      <c r="J294" s="328"/>
      <c r="K294" s="252"/>
      <c r="L294" s="252"/>
      <c r="M294" s="252"/>
      <c r="N294" s="252"/>
      <c r="O294" s="252"/>
      <c r="P294" s="252"/>
      <c r="Q294" s="252"/>
      <c r="R294" s="252"/>
      <c r="S294" s="252"/>
      <c r="T294" s="252"/>
      <c r="U294" s="252"/>
      <c r="V294" s="252"/>
      <c r="W294" s="252"/>
      <c r="X294" s="252"/>
      <c r="Y294" s="252"/>
      <c r="Z294" s="252"/>
      <c r="AA294" s="252"/>
      <c r="AB294" s="252"/>
      <c r="AC294" s="252"/>
      <c r="AD294" s="252"/>
      <c r="AE294" s="252"/>
      <c r="AF294" s="252"/>
      <c r="AG294" s="252"/>
      <c r="AH294" s="252"/>
      <c r="AI294" s="252"/>
      <c r="AJ294" s="252"/>
      <c r="AK294" s="252"/>
      <c r="AL294" s="252"/>
      <c r="AM294" s="252"/>
      <c r="AN294" s="252"/>
      <c r="AO294" s="252"/>
      <c r="AP294" s="252"/>
      <c r="AQ294" s="252"/>
      <c r="AR294" s="252"/>
      <c r="AS294" s="252"/>
      <c r="AT294" s="252"/>
      <c r="AU294" s="252"/>
      <c r="AV294" s="252"/>
      <c r="AW294" s="252"/>
      <c r="AX294" s="252"/>
      <c r="AY294" s="252"/>
      <c r="AZ294" s="252"/>
      <c r="BA294" s="252"/>
      <c r="BB294" s="252"/>
      <c r="BC294" s="252"/>
      <c r="BD294" s="252"/>
      <c r="BE294" s="252"/>
      <c r="BF294" s="252"/>
      <c r="BG294" s="252"/>
      <c r="BH294" s="252"/>
      <c r="BI294" s="252"/>
      <c r="BJ294" s="252"/>
      <c r="BK294" s="252"/>
    </row>
    <row r="295" spans="1:63">
      <c r="A295" s="252"/>
      <c r="B295" s="252"/>
      <c r="C295" s="252"/>
      <c r="D295" s="326"/>
      <c r="E295" s="252"/>
      <c r="F295" s="334"/>
      <c r="G295" s="334"/>
      <c r="H295" s="334"/>
      <c r="I295" s="252"/>
      <c r="J295" s="328"/>
      <c r="K295" s="252"/>
      <c r="L295" s="252"/>
      <c r="M295" s="252"/>
      <c r="N295" s="252"/>
      <c r="O295" s="335"/>
      <c r="P295" s="327"/>
      <c r="Q295" s="335"/>
      <c r="R295" s="327"/>
      <c r="S295" s="335"/>
      <c r="T295" s="252"/>
      <c r="U295" s="330"/>
      <c r="V295" s="327"/>
      <c r="W295" s="336"/>
      <c r="X295" s="327"/>
      <c r="Y295" s="330"/>
      <c r="Z295" s="252"/>
      <c r="AA295" s="252"/>
      <c r="AB295" s="252"/>
      <c r="AC295" s="335"/>
      <c r="AD295" s="327"/>
      <c r="AE295" s="335"/>
      <c r="AF295" s="327"/>
      <c r="AG295" s="335"/>
      <c r="AH295" s="252"/>
      <c r="AI295" s="330"/>
      <c r="AJ295" s="327"/>
      <c r="AK295" s="336"/>
      <c r="AL295" s="327"/>
      <c r="AM295" s="252"/>
      <c r="AN295" s="252"/>
      <c r="AO295" s="252"/>
      <c r="AP295" s="335"/>
      <c r="AQ295" s="327"/>
      <c r="AR295" s="335"/>
      <c r="AS295" s="327"/>
      <c r="AT295" s="335"/>
      <c r="AU295" s="252"/>
      <c r="AV295" s="330"/>
      <c r="AW295" s="327"/>
      <c r="AX295" s="252"/>
      <c r="AY295" s="252"/>
      <c r="AZ295" s="252"/>
      <c r="BA295" s="335"/>
      <c r="BB295" s="327"/>
      <c r="BC295" s="335"/>
      <c r="BD295" s="327"/>
      <c r="BE295" s="335"/>
      <c r="BF295" s="252"/>
      <c r="BG295" s="330"/>
      <c r="BH295" s="327"/>
      <c r="BI295" s="336"/>
      <c r="BJ295" s="327"/>
      <c r="BK295" s="330"/>
    </row>
    <row r="315" spans="45:45">
      <c r="AS315" s="337"/>
    </row>
  </sheetData>
  <mergeCells count="71">
    <mergeCell ref="B4:D4"/>
    <mergeCell ref="A6:H6"/>
    <mergeCell ref="A7:J7"/>
    <mergeCell ref="B8:D8"/>
    <mergeCell ref="A12:H12"/>
    <mergeCell ref="A13:J13"/>
    <mergeCell ref="B14:D14"/>
    <mergeCell ref="A18:H18"/>
    <mergeCell ref="A19:J19"/>
    <mergeCell ref="B20:D20"/>
    <mergeCell ref="A23:H23"/>
    <mergeCell ref="A24:J24"/>
    <mergeCell ref="B25:D25"/>
    <mergeCell ref="A33:H33"/>
    <mergeCell ref="A34:J34"/>
    <mergeCell ref="B35:D35"/>
    <mergeCell ref="B36:D36"/>
    <mergeCell ref="B39:D39"/>
    <mergeCell ref="B41:D41"/>
    <mergeCell ref="A50:H50"/>
    <mergeCell ref="A51:J51"/>
    <mergeCell ref="B52:D52"/>
    <mergeCell ref="B53:D53"/>
    <mergeCell ref="B57:D57"/>
    <mergeCell ref="B61:D61"/>
    <mergeCell ref="B64:D64"/>
    <mergeCell ref="B74:D74"/>
    <mergeCell ref="B79:D79"/>
    <mergeCell ref="B84:D84"/>
    <mergeCell ref="B90:D90"/>
    <mergeCell ref="B94:D94"/>
    <mergeCell ref="B98:D98"/>
    <mergeCell ref="B102:D102"/>
    <mergeCell ref="A107:H107"/>
    <mergeCell ref="A108:J108"/>
    <mergeCell ref="B109:D109"/>
    <mergeCell ref="A117:H117"/>
    <mergeCell ref="A118:J118"/>
    <mergeCell ref="B119:D119"/>
    <mergeCell ref="A139:H139"/>
    <mergeCell ref="A140:J140"/>
    <mergeCell ref="B141:D141"/>
    <mergeCell ref="B142:D142"/>
    <mergeCell ref="B152:D152"/>
    <mergeCell ref="A170:H170"/>
    <mergeCell ref="A171:J171"/>
    <mergeCell ref="B172:D172"/>
    <mergeCell ref="B173:D173"/>
    <mergeCell ref="B174:D174"/>
    <mergeCell ref="B188:D188"/>
    <mergeCell ref="B196:D196"/>
    <mergeCell ref="B223:D223"/>
    <mergeCell ref="B256:D256"/>
    <mergeCell ref="A266:H266"/>
    <mergeCell ref="A267:J267"/>
    <mergeCell ref="H1:J2"/>
    <mergeCell ref="E283:G283"/>
    <mergeCell ref="E284:G284"/>
    <mergeCell ref="A286:G286"/>
    <mergeCell ref="A1:D2"/>
    <mergeCell ref="E1:F2"/>
    <mergeCell ref="A278:H278"/>
    <mergeCell ref="I278:J278"/>
    <mergeCell ref="A279:H279"/>
    <mergeCell ref="I279:J279"/>
    <mergeCell ref="E281:G281"/>
    <mergeCell ref="B268:D268"/>
    <mergeCell ref="A275:H275"/>
    <mergeCell ref="A276:J276"/>
    <mergeCell ref="A277:H277"/>
    <mergeCell ref="I277:J277"/>
  </mergeCells>
  <printOptions horizontalCentered="1"/>
  <pageMargins left="0.31496062992126" right="0.31496062992126" top="0.39370078740157499" bottom="0.59055118110236204" header="0.31496062992126" footer="0.31496062992126"/>
  <pageSetup paperSize="9" scale="45" orientation="portrait" r:id="rId1"/>
  <drawing r:id="rId2"/>
</worksheet>
</file>

<file path=xl/worksheets/sheet3.xml><?xml version="1.0" encoding="utf-8"?>
<worksheet xmlns="http://schemas.openxmlformats.org/spreadsheetml/2006/main" xmlns:r="http://schemas.openxmlformats.org/officeDocument/2006/relationships">
  <sheetPr>
    <tabColor rgb="FFFF0000"/>
  </sheetPr>
  <dimension ref="A1:AA274"/>
  <sheetViews>
    <sheetView zoomScale="90" zoomScaleNormal="90" workbookViewId="0">
      <selection activeCell="A4" sqref="A4:X4"/>
    </sheetView>
  </sheetViews>
  <sheetFormatPr defaultColWidth="9.140625" defaultRowHeight="12.75"/>
  <cols>
    <col min="1" max="1" width="9.140625" style="108"/>
    <col min="2" max="2" width="60.7109375" style="107" customWidth="1"/>
    <col min="3" max="3" width="10.7109375" style="108" customWidth="1"/>
    <col min="4" max="4" width="15.7109375" style="108" customWidth="1"/>
    <col min="5" max="5" width="10.7109375" style="108" customWidth="1"/>
    <col min="6" max="6" width="13.7109375" style="108" customWidth="1"/>
    <col min="7" max="7" width="10.7109375" style="108" customWidth="1"/>
    <col min="8" max="8" width="13.7109375" style="108" customWidth="1"/>
    <col min="9" max="9" width="10.7109375" style="108" customWidth="1"/>
    <col min="10" max="10" width="13.7109375" style="108" customWidth="1"/>
    <col min="11" max="11" width="10.7109375" style="108" customWidth="1"/>
    <col min="12" max="12" width="13.7109375" style="108" customWidth="1"/>
    <col min="13" max="13" width="16.28515625" style="108" customWidth="1"/>
    <col min="14" max="14" width="13.7109375" style="108" customWidth="1"/>
    <col min="15" max="15" width="10.7109375" style="108" customWidth="1"/>
    <col min="16" max="16" width="13.7109375" style="108" customWidth="1"/>
    <col min="17" max="17" width="10.7109375" style="108" customWidth="1"/>
    <col min="18" max="18" width="13.7109375" style="108" customWidth="1"/>
    <col min="19" max="19" width="10.7109375" style="108" customWidth="1"/>
    <col min="20" max="20" width="13.7109375" style="108" customWidth="1"/>
    <col min="21" max="21" width="10.7109375" style="108" customWidth="1"/>
    <col min="22" max="22" width="13.7109375" style="108" customWidth="1"/>
    <col min="23" max="23" width="10.7109375" style="108" customWidth="1"/>
    <col min="24" max="24" width="13.7109375" style="108" customWidth="1"/>
    <col min="25" max="25" width="12.28515625" style="108" bestFit="1" customWidth="1"/>
    <col min="26" max="26" width="13.7109375" style="108" customWidth="1"/>
    <col min="27" max="27" width="9.28515625" style="108" customWidth="1"/>
    <col min="28" max="16384" width="9.140625" style="108"/>
  </cols>
  <sheetData>
    <row r="1" spans="1:27" s="116" customFormat="1" ht="80.25" customHeight="1">
      <c r="A1" s="480" t="s">
        <v>612</v>
      </c>
      <c r="B1" s="481"/>
      <c r="C1" s="481"/>
      <c r="D1" s="481"/>
      <c r="E1" s="481"/>
      <c r="F1" s="481"/>
      <c r="G1" s="481"/>
      <c r="H1" s="481"/>
      <c r="I1" s="481"/>
      <c r="J1" s="481"/>
      <c r="K1" s="481"/>
      <c r="L1" s="481"/>
      <c r="M1" s="481"/>
      <c r="N1" s="481"/>
      <c r="O1" s="481"/>
      <c r="P1" s="481"/>
      <c r="Q1" s="481"/>
      <c r="R1" s="481"/>
      <c r="S1" s="481"/>
      <c r="T1" s="481"/>
      <c r="U1" s="481"/>
      <c r="V1" s="481"/>
      <c r="W1" s="481"/>
      <c r="X1" s="482"/>
    </row>
    <row r="2" spans="1:27" s="116" customFormat="1" ht="15.75">
      <c r="A2" s="483" t="s">
        <v>613</v>
      </c>
      <c r="B2" s="484"/>
      <c r="C2" s="484"/>
      <c r="D2" s="484"/>
      <c r="E2" s="484"/>
      <c r="F2" s="484"/>
      <c r="G2" s="484"/>
      <c r="H2" s="484"/>
      <c r="I2" s="484"/>
      <c r="J2" s="484"/>
      <c r="K2" s="484"/>
      <c r="L2" s="484"/>
      <c r="M2" s="484"/>
      <c r="N2" s="484"/>
      <c r="O2" s="484"/>
      <c r="P2" s="484"/>
      <c r="Q2" s="484"/>
      <c r="R2" s="484"/>
      <c r="S2" s="484"/>
      <c r="T2" s="484"/>
      <c r="U2" s="484"/>
      <c r="V2" s="484"/>
      <c r="W2" s="484"/>
      <c r="X2" s="485"/>
    </row>
    <row r="3" spans="1:27" s="116" customFormat="1" ht="20.100000000000001" customHeight="1">
      <c r="A3" s="486" t="s">
        <v>3798</v>
      </c>
      <c r="B3" s="484"/>
      <c r="C3" s="484"/>
      <c r="D3" s="484"/>
      <c r="E3" s="484"/>
      <c r="F3" s="484"/>
      <c r="G3" s="484"/>
      <c r="H3" s="484"/>
      <c r="I3" s="484"/>
      <c r="J3" s="484"/>
      <c r="K3" s="484"/>
      <c r="L3" s="484"/>
      <c r="M3" s="484"/>
      <c r="N3" s="484"/>
      <c r="O3" s="484"/>
      <c r="P3" s="484"/>
      <c r="Q3" s="484"/>
      <c r="R3" s="484"/>
      <c r="S3" s="484"/>
      <c r="T3" s="484"/>
      <c r="U3" s="484"/>
      <c r="V3" s="484"/>
      <c r="W3" s="484"/>
      <c r="X3" s="485"/>
    </row>
    <row r="4" spans="1:27" s="116" customFormat="1" ht="20.100000000000001" customHeight="1">
      <c r="A4" s="487" t="s">
        <v>614</v>
      </c>
      <c r="B4" s="488"/>
      <c r="C4" s="488"/>
      <c r="D4" s="488"/>
      <c r="E4" s="488"/>
      <c r="F4" s="488"/>
      <c r="G4" s="488"/>
      <c r="H4" s="488"/>
      <c r="I4" s="488"/>
      <c r="J4" s="488"/>
      <c r="K4" s="488"/>
      <c r="L4" s="488"/>
      <c r="M4" s="488"/>
      <c r="N4" s="488"/>
      <c r="O4" s="488"/>
      <c r="P4" s="488"/>
      <c r="Q4" s="488"/>
      <c r="R4" s="488"/>
      <c r="S4" s="488"/>
      <c r="T4" s="488"/>
      <c r="U4" s="488"/>
      <c r="V4" s="488"/>
      <c r="W4" s="488"/>
      <c r="X4" s="489"/>
    </row>
    <row r="5" spans="1:27" ht="24.95" customHeight="1">
      <c r="A5" s="500" t="s">
        <v>2</v>
      </c>
      <c r="B5" s="502" t="s">
        <v>5</v>
      </c>
      <c r="C5" s="490" t="s">
        <v>10</v>
      </c>
      <c r="D5" s="491"/>
      <c r="E5" s="492" t="s">
        <v>615</v>
      </c>
      <c r="F5" s="493"/>
      <c r="G5" s="494" t="s">
        <v>616</v>
      </c>
      <c r="H5" s="491"/>
      <c r="I5" s="492" t="s">
        <v>617</v>
      </c>
      <c r="J5" s="493"/>
      <c r="K5" s="494" t="s">
        <v>618</v>
      </c>
      <c r="L5" s="491"/>
      <c r="M5" s="495" t="s">
        <v>619</v>
      </c>
      <c r="N5" s="491"/>
      <c r="O5" s="494" t="s">
        <v>620</v>
      </c>
      <c r="P5" s="491"/>
      <c r="Q5" s="495" t="s">
        <v>621</v>
      </c>
      <c r="R5" s="491"/>
      <c r="S5" s="494" t="s">
        <v>622</v>
      </c>
      <c r="T5" s="491"/>
      <c r="U5" s="495" t="s">
        <v>623</v>
      </c>
      <c r="V5" s="491"/>
      <c r="W5" s="494" t="s">
        <v>624</v>
      </c>
      <c r="X5" s="491"/>
      <c r="Y5" s="288"/>
      <c r="Z5" s="288"/>
      <c r="AA5" s="288"/>
    </row>
    <row r="6" spans="1:27" ht="24.95" customHeight="1">
      <c r="A6" s="501"/>
      <c r="B6" s="503"/>
      <c r="C6" s="117" t="s">
        <v>625</v>
      </c>
      <c r="D6" s="118" t="s">
        <v>626</v>
      </c>
      <c r="E6" s="119" t="s">
        <v>625</v>
      </c>
      <c r="F6" s="120" t="s">
        <v>626</v>
      </c>
      <c r="G6" s="121" t="s">
        <v>625</v>
      </c>
      <c r="H6" s="122" t="s">
        <v>626</v>
      </c>
      <c r="I6" s="119" t="s">
        <v>625</v>
      </c>
      <c r="J6" s="120" t="s">
        <v>626</v>
      </c>
      <c r="K6" s="121" t="s">
        <v>625</v>
      </c>
      <c r="L6" s="122" t="s">
        <v>626</v>
      </c>
      <c r="M6" s="196" t="s">
        <v>625</v>
      </c>
      <c r="N6" s="197" t="s">
        <v>626</v>
      </c>
      <c r="O6" s="121" t="s">
        <v>625</v>
      </c>
      <c r="P6" s="122" t="s">
        <v>626</v>
      </c>
      <c r="Q6" s="196" t="s">
        <v>625</v>
      </c>
      <c r="R6" s="197" t="s">
        <v>626</v>
      </c>
      <c r="S6" s="121" t="s">
        <v>625</v>
      </c>
      <c r="T6" s="122" t="s">
        <v>626</v>
      </c>
      <c r="U6" s="196" t="s">
        <v>625</v>
      </c>
      <c r="V6" s="197" t="s">
        <v>626</v>
      </c>
      <c r="W6" s="121" t="s">
        <v>625</v>
      </c>
      <c r="X6" s="122" t="s">
        <v>626</v>
      </c>
      <c r="Y6" s="288"/>
      <c r="Z6" s="288"/>
      <c r="AA6" s="288"/>
    </row>
    <row r="7" spans="1:27" ht="24.95" customHeight="1">
      <c r="A7" s="123" t="s">
        <v>627</v>
      </c>
      <c r="B7" s="124" t="str">
        <f>'Sintetica_Não-Desonerada'!B4:D4</f>
        <v>MOBILIZAÇÃO E DESMOBILIZAÇÃO DE OBRA/ADMINISTRAÇÃO</v>
      </c>
      <c r="C7" s="125">
        <f t="shared" ref="C7:C12" si="0">ROUND(D7/$D$41,4)</f>
        <v>1E-3</v>
      </c>
      <c r="D7" s="126">
        <f>'Sintetica_Não-Desonerada'!I6</f>
        <v>2305.7600000000002</v>
      </c>
      <c r="E7" s="127">
        <v>0.5</v>
      </c>
      <c r="F7" s="128">
        <f>E7*D7</f>
        <v>1152.8800000000001</v>
      </c>
      <c r="G7" s="129"/>
      <c r="H7" s="130"/>
      <c r="I7" s="198"/>
      <c r="J7" s="128"/>
      <c r="K7" s="129"/>
      <c r="L7" s="130"/>
      <c r="M7" s="199"/>
      <c r="N7" s="200"/>
      <c r="O7" s="129"/>
      <c r="P7" s="130"/>
      <c r="Q7" s="201"/>
      <c r="R7" s="200"/>
      <c r="S7" s="129"/>
      <c r="T7" s="130"/>
      <c r="U7" s="201"/>
      <c r="V7" s="200"/>
      <c r="W7" s="131">
        <v>0.5</v>
      </c>
      <c r="X7" s="130">
        <f>D7-F7</f>
        <v>1152.8800000000001</v>
      </c>
      <c r="Y7" s="346"/>
      <c r="Z7" s="346"/>
      <c r="AA7" s="288"/>
    </row>
    <row r="8" spans="1:27" ht="24.95" customHeight="1">
      <c r="A8" s="123" t="s">
        <v>628</v>
      </c>
      <c r="B8" s="124" t="str">
        <f>'Sintetica_Não-Desonerada'!B8:D8</f>
        <v>ADMINISTRAÇÃO LOCAL</v>
      </c>
      <c r="C8" s="125">
        <f t="shared" si="0"/>
        <v>0.12429999999999999</v>
      </c>
      <c r="D8" s="126">
        <f>'Sintetica_Não-Desonerada'!I12</f>
        <v>291729.93</v>
      </c>
      <c r="E8" s="127">
        <f>F42</f>
        <v>3.3000000000000002E-2</v>
      </c>
      <c r="F8" s="128">
        <f>ROUND(E8*$D$8,2)</f>
        <v>9627.09</v>
      </c>
      <c r="G8" s="131">
        <f>H42</f>
        <v>0.05</v>
      </c>
      <c r="H8" s="130">
        <f>ROUND(G8*$D$8,2)</f>
        <v>14586.5</v>
      </c>
      <c r="I8" s="127">
        <f>J42</f>
        <v>7.4999999999999997E-2</v>
      </c>
      <c r="J8" s="128">
        <f>ROUND(I8*$D$8,2)</f>
        <v>21879.74</v>
      </c>
      <c r="K8" s="131">
        <f>L42</f>
        <v>0.12</v>
      </c>
      <c r="L8" s="130">
        <f>ROUND(K8*$D$8,2)</f>
        <v>35007.589999999997</v>
      </c>
      <c r="M8" s="201">
        <f>N42</f>
        <v>0.11</v>
      </c>
      <c r="N8" s="128">
        <f>ROUND(M8*$D$8,2)</f>
        <v>32090.29</v>
      </c>
      <c r="O8" s="131">
        <f>P42</f>
        <v>0.11</v>
      </c>
      <c r="P8" s="130">
        <f>ROUND(O8*$D$8,2)</f>
        <v>32090.29</v>
      </c>
      <c r="Q8" s="201">
        <f>R42</f>
        <v>0.112</v>
      </c>
      <c r="R8" s="128">
        <f>ROUND(Q8*$D$8,2)</f>
        <v>32673.75</v>
      </c>
      <c r="S8" s="131">
        <f>T42</f>
        <v>0.14000000000000001</v>
      </c>
      <c r="T8" s="130">
        <f>ROUND(S8*$D$8,2)</f>
        <v>40842.19</v>
      </c>
      <c r="U8" s="201">
        <f>V42</f>
        <v>0.15</v>
      </c>
      <c r="V8" s="128">
        <f>ROUND(U8*$D$8,2)</f>
        <v>43759.49</v>
      </c>
      <c r="W8" s="131">
        <f>X42</f>
        <v>0.1</v>
      </c>
      <c r="X8" s="130">
        <f>ROUND(W8*$D$8,2)</f>
        <v>29172.99</v>
      </c>
      <c r="Y8" s="346"/>
      <c r="Z8" s="346"/>
      <c r="AA8" s="193"/>
    </row>
    <row r="9" spans="1:27" ht="24.95" customHeight="1">
      <c r="A9" s="132" t="s">
        <v>629</v>
      </c>
      <c r="B9" s="133" t="str">
        <f>'Sintetica_Não-Desonerada'!B14:D14</f>
        <v>CANTEIRO DE OBRAS</v>
      </c>
      <c r="C9" s="134">
        <f t="shared" si="0"/>
        <v>8.9999999999999993E-3</v>
      </c>
      <c r="D9" s="135">
        <f>'Sintetica_Não-Desonerada'!I18</f>
        <v>21149.039999999997</v>
      </c>
      <c r="E9" s="136">
        <v>1</v>
      </c>
      <c r="F9" s="137">
        <f>E9*D9</f>
        <v>21149.039999999997</v>
      </c>
      <c r="G9" s="138"/>
      <c r="H9" s="139"/>
      <c r="I9" s="136"/>
      <c r="J9" s="137"/>
      <c r="K9" s="202"/>
      <c r="L9" s="159"/>
      <c r="M9" s="203"/>
      <c r="N9" s="204"/>
      <c r="O9" s="205"/>
      <c r="P9" s="159"/>
      <c r="Q9" s="203"/>
      <c r="R9" s="204"/>
      <c r="S9" s="205"/>
      <c r="T9" s="159"/>
      <c r="U9" s="203"/>
      <c r="V9" s="204"/>
      <c r="W9" s="205"/>
      <c r="X9" s="159"/>
      <c r="Y9" s="346"/>
      <c r="Z9" s="346"/>
      <c r="AA9" s="288"/>
    </row>
    <row r="10" spans="1:27" ht="24.95" customHeight="1">
      <c r="A10" s="132" t="s">
        <v>630</v>
      </c>
      <c r="B10" s="133" t="str">
        <f>'Sintetica_Não-Desonerada'!B20:D20</f>
        <v>DEMOLIÇÕES E ENTULHOS</v>
      </c>
      <c r="C10" s="134">
        <f t="shared" si="0"/>
        <v>1.2999999999999999E-3</v>
      </c>
      <c r="D10" s="135">
        <f>'Sintetica_Não-Desonerada'!I23</f>
        <v>3031.56</v>
      </c>
      <c r="E10" s="136"/>
      <c r="F10" s="137"/>
      <c r="G10" s="140"/>
      <c r="H10" s="141"/>
      <c r="I10" s="136"/>
      <c r="J10" s="137"/>
      <c r="K10" s="202"/>
      <c r="L10" s="159"/>
      <c r="M10" s="203"/>
      <c r="N10" s="204"/>
      <c r="O10" s="205"/>
      <c r="P10" s="159"/>
      <c r="Q10" s="203"/>
      <c r="R10" s="204"/>
      <c r="S10" s="205"/>
      <c r="T10" s="159"/>
      <c r="U10" s="203"/>
      <c r="V10" s="204"/>
      <c r="W10" s="205">
        <v>1</v>
      </c>
      <c r="X10" s="159">
        <f>W10*D10</f>
        <v>3031.56</v>
      </c>
      <c r="Y10" s="346"/>
      <c r="Z10" s="346"/>
      <c r="AA10" s="288"/>
    </row>
    <row r="11" spans="1:27" ht="24.95" customHeight="1">
      <c r="A11" s="142" t="s">
        <v>631</v>
      </c>
      <c r="B11" s="143" t="str">
        <f>'Sintetica_Não-Desonerada'!B25:D25</f>
        <v>MEZANINO</v>
      </c>
      <c r="C11" s="144">
        <f t="shared" si="0"/>
        <v>3.7900000000000003E-2</v>
      </c>
      <c r="D11" s="145">
        <f>'Sintetica_Não-Desonerada'!I33</f>
        <v>88840.71</v>
      </c>
      <c r="E11" s="146"/>
      <c r="F11" s="147"/>
      <c r="G11" s="148">
        <v>0.2</v>
      </c>
      <c r="H11" s="149">
        <f>ROUND(G11*$D$11,2)</f>
        <v>17768.14</v>
      </c>
      <c r="I11" s="206">
        <v>0.2</v>
      </c>
      <c r="J11" s="207">
        <f>ROUND(I11*$D$11,2)</f>
        <v>17768.14</v>
      </c>
      <c r="K11" s="208">
        <v>0.6</v>
      </c>
      <c r="L11" s="149">
        <f>ROUND(K11*$D$11,2)</f>
        <v>53304.43</v>
      </c>
      <c r="M11" s="209"/>
      <c r="N11" s="210"/>
      <c r="O11" s="211"/>
      <c r="P11" s="149"/>
      <c r="Q11" s="209"/>
      <c r="R11" s="210"/>
      <c r="S11" s="211"/>
      <c r="T11" s="149"/>
      <c r="U11" s="209"/>
      <c r="V11" s="210"/>
      <c r="W11" s="211"/>
      <c r="X11" s="236"/>
      <c r="Y11" s="346"/>
      <c r="Z11" s="346"/>
      <c r="AA11" s="288"/>
    </row>
    <row r="12" spans="1:27" ht="24.95" customHeight="1">
      <c r="A12" s="150" t="s">
        <v>632</v>
      </c>
      <c r="B12" s="151" t="s">
        <v>68</v>
      </c>
      <c r="C12" s="152">
        <f t="shared" si="0"/>
        <v>9.1499999999999998E-2</v>
      </c>
      <c r="D12" s="153">
        <f>SUM(D13:D15)</f>
        <v>214733.18</v>
      </c>
      <c r="E12" s="146"/>
      <c r="F12" s="147"/>
      <c r="G12" s="154"/>
      <c r="H12" s="155"/>
      <c r="I12" s="146"/>
      <c r="J12" s="147"/>
      <c r="K12" s="212"/>
      <c r="L12" s="155"/>
      <c r="M12" s="213"/>
      <c r="N12" s="214"/>
      <c r="O12" s="215"/>
      <c r="P12" s="155"/>
      <c r="Q12" s="213"/>
      <c r="R12" s="214"/>
      <c r="S12" s="215"/>
      <c r="T12" s="155"/>
      <c r="U12" s="213"/>
      <c r="V12" s="214"/>
      <c r="W12" s="215"/>
      <c r="X12" s="237"/>
      <c r="Y12" s="288"/>
      <c r="Z12" s="346"/>
      <c r="AA12" s="288"/>
    </row>
    <row r="13" spans="1:27" ht="24.95" customHeight="1">
      <c r="A13" s="156" t="s">
        <v>69</v>
      </c>
      <c r="B13" s="157" t="str">
        <f>'Sintetica_Não-Desonerada'!B36:D36</f>
        <v>ESTRUTURA METÁLICA DO TELHADO</v>
      </c>
      <c r="C13" s="158">
        <f>ROUND(D13/$D$12,4)</f>
        <v>0.43149999999999999</v>
      </c>
      <c r="D13" s="159">
        <f>'Sintetica_Não-Desonerada'!I36</f>
        <v>92664.27</v>
      </c>
      <c r="E13" s="160">
        <v>0.2</v>
      </c>
      <c r="F13" s="161">
        <f>ROUND(E13*$D$13,2)</f>
        <v>18532.849999999999</v>
      </c>
      <c r="G13" s="162">
        <v>0.4</v>
      </c>
      <c r="H13" s="163">
        <f>ROUND(G13*$D$13,2)</f>
        <v>37065.71</v>
      </c>
      <c r="I13" s="216">
        <v>0.4</v>
      </c>
      <c r="J13" s="161">
        <f>ROUND(I13*$D$13,2)</f>
        <v>37065.71</v>
      </c>
      <c r="K13" s="217"/>
      <c r="L13" s="178"/>
      <c r="M13" s="218"/>
      <c r="N13" s="219"/>
      <c r="O13" s="162"/>
      <c r="P13" s="163"/>
      <c r="Q13" s="218"/>
      <c r="R13" s="219"/>
      <c r="S13" s="164"/>
      <c r="T13" s="163"/>
      <c r="U13" s="223"/>
      <c r="V13" s="219"/>
      <c r="W13" s="164"/>
      <c r="X13" s="238"/>
      <c r="Y13" s="346"/>
      <c r="Z13" s="346"/>
      <c r="AA13" s="288"/>
    </row>
    <row r="14" spans="1:27" ht="24.95" customHeight="1">
      <c r="A14" s="132" t="s">
        <v>78</v>
      </c>
      <c r="B14" s="133" t="str">
        <f>'Sintetica_Não-Desonerada'!B39:D39</f>
        <v>TELHAMENTO EM TELHA COLONIAL</v>
      </c>
      <c r="C14" s="134">
        <f>ROUND(D14/$D$12,4)</f>
        <v>0.31740000000000002</v>
      </c>
      <c r="D14" s="159">
        <f>'Sintetica_Não-Desonerada'!I39</f>
        <v>68158.11</v>
      </c>
      <c r="E14" s="136"/>
      <c r="F14" s="137"/>
      <c r="G14" s="164"/>
      <c r="H14" s="165"/>
      <c r="I14" s="136">
        <v>0.5</v>
      </c>
      <c r="J14" s="137">
        <f>ROUND(I14*$D$14,2)</f>
        <v>34079.06</v>
      </c>
      <c r="K14" s="220">
        <v>0.5</v>
      </c>
      <c r="L14" s="221">
        <f>ROUND(K14*$D$14,2)</f>
        <v>34079.06</v>
      </c>
      <c r="M14" s="203"/>
      <c r="N14" s="204"/>
      <c r="O14" s="205"/>
      <c r="P14" s="159"/>
      <c r="Q14" s="203"/>
      <c r="R14" s="204"/>
      <c r="S14" s="205"/>
      <c r="T14" s="159"/>
      <c r="U14" s="203"/>
      <c r="V14" s="204"/>
      <c r="W14" s="205"/>
      <c r="X14" s="159"/>
      <c r="Y14" s="346"/>
      <c r="Z14" s="346"/>
      <c r="AA14" s="288"/>
    </row>
    <row r="15" spans="1:27" ht="24.95" customHeight="1">
      <c r="A15" s="132" t="s">
        <v>82</v>
      </c>
      <c r="B15" s="133" t="str">
        <f>'Sintetica_Não-Desonerada'!B41:D41</f>
        <v>INSTALAÇÃO DE CALHAS / CUMEEIRAS / DESCIDAS D'ÁGUA</v>
      </c>
      <c r="C15" s="134">
        <f>ROUND(D15/$D$12,4)</f>
        <v>0.25109999999999999</v>
      </c>
      <c r="D15" s="159">
        <f>'Sintetica_Não-Desonerada'!I41</f>
        <v>53910.8</v>
      </c>
      <c r="E15" s="136"/>
      <c r="F15" s="137"/>
      <c r="G15" s="164"/>
      <c r="H15" s="165"/>
      <c r="I15" s="136"/>
      <c r="J15" s="137"/>
      <c r="K15" s="202"/>
      <c r="L15" s="159"/>
      <c r="M15" s="203">
        <v>0.5</v>
      </c>
      <c r="N15" s="204">
        <f>ROUND(M15*$D$15,2)</f>
        <v>26955.4</v>
      </c>
      <c r="O15" s="205">
        <v>0.5</v>
      </c>
      <c r="P15" s="159">
        <f>ROUND(O15*$D$15,2)</f>
        <v>26955.4</v>
      </c>
      <c r="Q15" s="203"/>
      <c r="R15" s="204"/>
      <c r="S15" s="205"/>
      <c r="T15" s="159"/>
      <c r="U15" s="203"/>
      <c r="V15" s="204"/>
      <c r="W15" s="205"/>
      <c r="X15" s="159"/>
      <c r="Y15" s="346"/>
      <c r="Z15" s="346"/>
      <c r="AA15" s="288"/>
    </row>
    <row r="16" spans="1:27" ht="24.95" customHeight="1">
      <c r="A16" s="132" t="s">
        <v>633</v>
      </c>
      <c r="B16" s="133" t="str">
        <f>'Sintetica_Não-Desonerada'!B52:D52</f>
        <v>ARQUITETURA</v>
      </c>
      <c r="C16" s="134">
        <f>ROUND(D16/$D$41,4)</f>
        <v>0.34339999999999998</v>
      </c>
      <c r="D16" s="135">
        <f>SUM(D17:D27)</f>
        <v>805827.83000000007</v>
      </c>
      <c r="E16" s="136"/>
      <c r="F16" s="137"/>
      <c r="G16" s="164"/>
      <c r="H16" s="165"/>
      <c r="I16" s="136"/>
      <c r="J16" s="137"/>
      <c r="K16" s="202"/>
      <c r="L16" s="159"/>
      <c r="M16" s="203"/>
      <c r="N16" s="204"/>
      <c r="O16" s="205"/>
      <c r="P16" s="159"/>
      <c r="Q16" s="203"/>
      <c r="R16" s="204"/>
      <c r="S16" s="205"/>
      <c r="T16" s="159"/>
      <c r="U16" s="203"/>
      <c r="V16" s="204"/>
      <c r="W16" s="205"/>
      <c r="X16" s="159"/>
      <c r="Y16" s="288"/>
      <c r="Z16" s="346"/>
      <c r="AA16" s="288"/>
    </row>
    <row r="17" spans="1:26" ht="24.95" customHeight="1">
      <c r="A17" s="166" t="s">
        <v>102</v>
      </c>
      <c r="B17" s="157" t="str">
        <f>'Sintetica_Não-Desonerada'!B53:D53</f>
        <v>SERVIÇO PRELIMINAR</v>
      </c>
      <c r="C17" s="158">
        <f>ROUND(D17/$D$16,4)</f>
        <v>2.29E-2</v>
      </c>
      <c r="D17" s="159">
        <f>'Sintetica_Não-Desonerada'!I53</f>
        <v>18417.399999999998</v>
      </c>
      <c r="E17" s="167">
        <v>1</v>
      </c>
      <c r="F17" s="168">
        <f>E17*D17</f>
        <v>18417.399999999998</v>
      </c>
      <c r="G17" s="162"/>
      <c r="H17" s="163"/>
      <c r="I17" s="167"/>
      <c r="J17" s="168"/>
      <c r="K17" s="222"/>
      <c r="L17" s="163"/>
      <c r="M17" s="223"/>
      <c r="N17" s="219"/>
      <c r="O17" s="164"/>
      <c r="P17" s="163"/>
      <c r="Q17" s="223"/>
      <c r="R17" s="219"/>
      <c r="S17" s="164"/>
      <c r="T17" s="163"/>
      <c r="U17" s="223"/>
      <c r="V17" s="219"/>
      <c r="W17" s="164"/>
      <c r="X17" s="163"/>
      <c r="Y17" s="346"/>
      <c r="Z17" s="346"/>
    </row>
    <row r="18" spans="1:26" ht="35.1" customHeight="1">
      <c r="A18" s="166" t="s">
        <v>110</v>
      </c>
      <c r="B18" s="157" t="str">
        <f>'Sintetica_Não-Desonerada'!B57:D57</f>
        <v>EXECUÇÃO DE ALVENARIA - FECHAMENTO VÃO ENTRE VIGA E COBERTURA - ÁREA CONSTRUÍDA</v>
      </c>
      <c r="C18" s="158">
        <f t="shared" ref="C18:C27" si="1">ROUND(D18/$D$16,4)</f>
        <v>2.8999999999999998E-3</v>
      </c>
      <c r="D18" s="159">
        <f>'Sintetica_Não-Desonerada'!I57</f>
        <v>2302.1</v>
      </c>
      <c r="E18" s="167"/>
      <c r="F18" s="168"/>
      <c r="G18" s="162">
        <v>1</v>
      </c>
      <c r="H18" s="163">
        <f>G18*D18</f>
        <v>2302.1</v>
      </c>
      <c r="I18" s="167"/>
      <c r="J18" s="168"/>
      <c r="K18" s="217"/>
      <c r="L18" s="178"/>
      <c r="M18" s="223"/>
      <c r="N18" s="219"/>
      <c r="O18" s="164"/>
      <c r="P18" s="163"/>
      <c r="Q18" s="223"/>
      <c r="R18" s="219"/>
      <c r="S18" s="164"/>
      <c r="T18" s="163"/>
      <c r="U18" s="223"/>
      <c r="V18" s="219"/>
      <c r="W18" s="164"/>
      <c r="X18" s="163"/>
      <c r="Y18" s="346"/>
      <c r="Z18" s="346"/>
    </row>
    <row r="19" spans="1:26" ht="24.95" customHeight="1">
      <c r="A19" s="166" t="s">
        <v>119</v>
      </c>
      <c r="B19" s="157" t="str">
        <f>'Sintetica_Não-Desonerada'!B61:D61</f>
        <v>EXECUÇÃO DE REVESTIMENTO</v>
      </c>
      <c r="C19" s="158">
        <f t="shared" si="1"/>
        <v>9.1999999999999998E-2</v>
      </c>
      <c r="D19" s="159">
        <f>'Sintetica_Não-Desonerada'!I61</f>
        <v>74146.48</v>
      </c>
      <c r="E19" s="167"/>
      <c r="F19" s="168"/>
      <c r="G19" s="162">
        <v>0.5</v>
      </c>
      <c r="H19" s="163">
        <f>ROUND(G19*$D$19,2)</f>
        <v>37073.24</v>
      </c>
      <c r="I19" s="216">
        <v>0.5</v>
      </c>
      <c r="J19" s="161">
        <f>ROUND(I19*$D$19,2)</f>
        <v>37073.24</v>
      </c>
      <c r="K19" s="224"/>
      <c r="L19" s="163"/>
      <c r="M19" s="223"/>
      <c r="N19" s="219"/>
      <c r="O19" s="164"/>
      <c r="P19" s="163"/>
      <c r="Q19" s="223"/>
      <c r="R19" s="219"/>
      <c r="S19" s="164"/>
      <c r="T19" s="163"/>
      <c r="U19" s="223"/>
      <c r="V19" s="219"/>
      <c r="W19" s="164"/>
      <c r="X19" s="163"/>
      <c r="Y19" s="346"/>
      <c r="Z19" s="346"/>
    </row>
    <row r="20" spans="1:26" s="106" customFormat="1" ht="24.95" customHeight="1">
      <c r="A20" s="166" t="s">
        <v>125</v>
      </c>
      <c r="B20" s="133" t="str">
        <f>'Sintetica_Não-Desonerada'!B64:D64</f>
        <v>PINTURA INTERNA PAREDES E PORTAS</v>
      </c>
      <c r="C20" s="134">
        <f t="shared" si="1"/>
        <v>0.13569999999999999</v>
      </c>
      <c r="D20" s="159">
        <f>'Sintetica_Não-Desonerada'!I64</f>
        <v>109338.31</v>
      </c>
      <c r="E20" s="167"/>
      <c r="F20" s="167"/>
      <c r="G20" s="164"/>
      <c r="H20" s="163"/>
      <c r="I20" s="136"/>
      <c r="J20" s="136"/>
      <c r="K20" s="220">
        <v>0.3</v>
      </c>
      <c r="L20" s="221">
        <f>ROUND(K20*$D$20,2)</f>
        <v>32801.49</v>
      </c>
      <c r="M20" s="225">
        <v>0.3</v>
      </c>
      <c r="N20" s="226">
        <f>ROUND(M20*D20,2)</f>
        <v>32801.49</v>
      </c>
      <c r="O20" s="227">
        <v>0.4</v>
      </c>
      <c r="P20" s="221">
        <f>ROUND(O20*$D$20,2)+0.01</f>
        <v>43735.33</v>
      </c>
      <c r="Q20" s="239"/>
      <c r="R20" s="240"/>
      <c r="S20" s="241"/>
      <c r="T20" s="242"/>
      <c r="U20" s="239"/>
      <c r="V20" s="240"/>
      <c r="W20" s="241"/>
      <c r="X20" s="242"/>
      <c r="Y20" s="347"/>
      <c r="Z20" s="346"/>
    </row>
    <row r="21" spans="1:26" ht="24.95" customHeight="1">
      <c r="A21" s="132" t="s">
        <v>140</v>
      </c>
      <c r="B21" s="133" t="str">
        <f>'Sintetica_Não-Desonerada'!B74:D74</f>
        <v>PINTURA EXTERNA</v>
      </c>
      <c r="C21" s="134">
        <f t="shared" si="1"/>
        <v>6.7699999999999996E-2</v>
      </c>
      <c r="D21" s="159">
        <f>'Sintetica_Não-Desonerada'!I74</f>
        <v>54562.37</v>
      </c>
      <c r="E21" s="136"/>
      <c r="F21" s="137"/>
      <c r="G21" s="164"/>
      <c r="H21" s="165"/>
      <c r="I21" s="136"/>
      <c r="J21" s="137"/>
      <c r="K21" s="202"/>
      <c r="L21" s="159"/>
      <c r="M21" s="203"/>
      <c r="N21" s="204"/>
      <c r="O21" s="205"/>
      <c r="P21" s="159"/>
      <c r="Q21" s="203"/>
      <c r="R21" s="204"/>
      <c r="S21" s="205">
        <v>1</v>
      </c>
      <c r="T21" s="159">
        <f>S21*D21</f>
        <v>54562.37</v>
      </c>
      <c r="U21" s="203"/>
      <c r="V21" s="204"/>
      <c r="W21" s="205"/>
      <c r="X21" s="159"/>
      <c r="Y21" s="346"/>
      <c r="Z21" s="346"/>
    </row>
    <row r="22" spans="1:26" ht="24.95" customHeight="1">
      <c r="A22" s="166" t="s">
        <v>152</v>
      </c>
      <c r="B22" s="157" t="str">
        <f>'Sintetica_Não-Desonerada'!B79:D79</f>
        <v>INSTAÇÃO DE PORTAS DE MADEIRA</v>
      </c>
      <c r="C22" s="158">
        <f t="shared" si="1"/>
        <v>7.2599999999999998E-2</v>
      </c>
      <c r="D22" s="159">
        <f>'Sintetica_Não-Desonerada'!I79</f>
        <v>58531.94</v>
      </c>
      <c r="E22" s="169"/>
      <c r="F22" s="168"/>
      <c r="G22" s="164"/>
      <c r="H22" s="163"/>
      <c r="I22" s="169"/>
      <c r="J22" s="168"/>
      <c r="K22" s="222"/>
      <c r="L22" s="163"/>
      <c r="M22" s="218">
        <v>0.5</v>
      </c>
      <c r="N22" s="219">
        <f>ROUND(M22*D22,2)</f>
        <v>29265.97</v>
      </c>
      <c r="O22" s="162">
        <v>0.5</v>
      </c>
      <c r="P22" s="163">
        <f>ROUND(O22*$D$22,2)</f>
        <v>29265.97</v>
      </c>
      <c r="Q22" s="218"/>
      <c r="R22" s="219"/>
      <c r="S22" s="162"/>
      <c r="T22" s="163"/>
      <c r="U22" s="218"/>
      <c r="V22" s="219"/>
      <c r="W22" s="162"/>
      <c r="X22" s="163"/>
      <c r="Y22" s="346"/>
      <c r="Z22" s="346"/>
    </row>
    <row r="23" spans="1:26" ht="24.95" customHeight="1">
      <c r="A23" s="166" t="s">
        <v>165</v>
      </c>
      <c r="B23" s="157" t="str">
        <f>'Sintetica_Não-Desonerada'!B84:D84</f>
        <v>INSTALAÇÃO DE ESQUADRIAS DE ALUMÍNIO</v>
      </c>
      <c r="C23" s="158">
        <f t="shared" si="1"/>
        <v>0.3579</v>
      </c>
      <c r="D23" s="159">
        <f>'Sintetica_Não-Desonerada'!I84</f>
        <v>288409.26</v>
      </c>
      <c r="E23" s="169"/>
      <c r="F23" s="168"/>
      <c r="G23" s="164"/>
      <c r="H23" s="163"/>
      <c r="I23" s="169"/>
      <c r="J23" s="168"/>
      <c r="K23" s="222"/>
      <c r="L23" s="163"/>
      <c r="M23" s="218"/>
      <c r="N23" s="219"/>
      <c r="O23" s="162"/>
      <c r="P23" s="163"/>
      <c r="Q23" s="218">
        <v>0.2</v>
      </c>
      <c r="R23" s="219">
        <f>ROUND(Q23*$D$23,2)</f>
        <v>57681.85</v>
      </c>
      <c r="S23" s="162">
        <v>0.3</v>
      </c>
      <c r="T23" s="163">
        <f>ROUND(S23*$D$23,2)</f>
        <v>86522.78</v>
      </c>
      <c r="U23" s="218">
        <v>0.3</v>
      </c>
      <c r="V23" s="219">
        <f>U23*D23</f>
        <v>86522.778000000006</v>
      </c>
      <c r="W23" s="162">
        <v>0.2</v>
      </c>
      <c r="X23" s="163">
        <f>W23*D23</f>
        <v>57681.852000000006</v>
      </c>
      <c r="Y23" s="346"/>
      <c r="Z23" s="346"/>
    </row>
    <row r="24" spans="1:26" ht="24.95" customHeight="1">
      <c r="A24" s="166" t="s">
        <v>181</v>
      </c>
      <c r="B24" s="157" t="str">
        <f>'Sintetica_Não-Desonerada'!B90:D90</f>
        <v>INSTALAÇÃO DE PORTÕES DE FERRO</v>
      </c>
      <c r="C24" s="158">
        <f t="shared" si="1"/>
        <v>9.1700000000000004E-2</v>
      </c>
      <c r="D24" s="159">
        <f>'Sintetica_Não-Desonerada'!I90</f>
        <v>73883.69</v>
      </c>
      <c r="E24" s="169"/>
      <c r="F24" s="168"/>
      <c r="G24" s="164"/>
      <c r="H24" s="163"/>
      <c r="I24" s="169"/>
      <c r="J24" s="168"/>
      <c r="K24" s="224">
        <v>0.5</v>
      </c>
      <c r="L24" s="163">
        <f>ROUND(K24*$D$24,2)</f>
        <v>36941.85</v>
      </c>
      <c r="M24" s="218">
        <v>0.5</v>
      </c>
      <c r="N24" s="219">
        <f>ROUND(M24*D24,2)</f>
        <v>36941.85</v>
      </c>
      <c r="O24" s="162"/>
      <c r="P24" s="163"/>
      <c r="Q24" s="243"/>
      <c r="R24" s="219"/>
      <c r="S24" s="162"/>
      <c r="T24" s="163"/>
      <c r="U24" s="223"/>
      <c r="V24" s="219"/>
      <c r="W24" s="162"/>
      <c r="X24" s="163"/>
      <c r="Y24" s="346"/>
      <c r="Z24" s="346"/>
    </row>
    <row r="25" spans="1:26" ht="24.95" customHeight="1">
      <c r="A25" s="132" t="s">
        <v>192</v>
      </c>
      <c r="B25" s="133" t="str">
        <f>'Sintetica_Não-Desonerada'!B94:D94</f>
        <v>BANCADA</v>
      </c>
      <c r="C25" s="134">
        <f t="shared" si="1"/>
        <v>6.8500000000000005E-2</v>
      </c>
      <c r="D25" s="159">
        <f>'Sintetica_Não-Desonerada'!I94</f>
        <v>55208.78</v>
      </c>
      <c r="E25" s="136"/>
      <c r="F25" s="137"/>
      <c r="G25" s="164"/>
      <c r="H25" s="165"/>
      <c r="I25" s="136">
        <v>0.5</v>
      </c>
      <c r="J25" s="137">
        <f>ROUND(I25*$D$25,2)</f>
        <v>27604.39</v>
      </c>
      <c r="K25" s="224">
        <v>0.5</v>
      </c>
      <c r="L25" s="163">
        <f>ROUND(K25*$D$25,2)</f>
        <v>27604.39</v>
      </c>
      <c r="M25" s="203"/>
      <c r="N25" s="204"/>
      <c r="O25" s="205"/>
      <c r="P25" s="159"/>
      <c r="Q25" s="203"/>
      <c r="R25" s="204"/>
      <c r="S25" s="205"/>
      <c r="T25" s="159"/>
      <c r="U25" s="203"/>
      <c r="V25" s="204"/>
      <c r="W25" s="205"/>
      <c r="X25" s="159"/>
      <c r="Y25" s="346"/>
      <c r="Z25" s="346"/>
    </row>
    <row r="26" spans="1:26" ht="24.95" customHeight="1">
      <c r="A26" s="132" t="s">
        <v>203</v>
      </c>
      <c r="B26" s="133" t="str">
        <f>'Sintetica_Não-Desonerada'!B98:D98</f>
        <v>JUNTA DE DILATAÇÃO</v>
      </c>
      <c r="C26" s="134">
        <f t="shared" si="1"/>
        <v>9.4000000000000004E-3</v>
      </c>
      <c r="D26" s="159">
        <f>'Sintetica_Não-Desonerada'!I98</f>
        <v>7609.35</v>
      </c>
      <c r="E26" s="136"/>
      <c r="F26" s="137"/>
      <c r="G26" s="164"/>
      <c r="H26" s="165"/>
      <c r="I26" s="136"/>
      <c r="J26" s="137"/>
      <c r="K26" s="202"/>
      <c r="L26" s="159"/>
      <c r="M26" s="203"/>
      <c r="N26" s="204"/>
      <c r="O26" s="205"/>
      <c r="P26" s="159"/>
      <c r="Q26" s="203"/>
      <c r="R26" s="204"/>
      <c r="S26" s="205"/>
      <c r="T26" s="159"/>
      <c r="U26" s="203"/>
      <c r="V26" s="204"/>
      <c r="W26" s="205">
        <v>1</v>
      </c>
      <c r="X26" s="159">
        <f>W26*D26</f>
        <v>7609.35</v>
      </c>
      <c r="Y26" s="346"/>
      <c r="Z26" s="346"/>
    </row>
    <row r="27" spans="1:26" ht="24.95" customHeight="1">
      <c r="A27" s="132" t="s">
        <v>214</v>
      </c>
      <c r="B27" s="133" t="str">
        <f>'Sintetica_Não-Desonerada'!B102:D102</f>
        <v>PISO E CALÇADA</v>
      </c>
      <c r="C27" s="134">
        <f t="shared" si="1"/>
        <v>7.8700000000000006E-2</v>
      </c>
      <c r="D27" s="159">
        <f>'Sintetica_Não-Desonerada'!I102</f>
        <v>63418.149999999994</v>
      </c>
      <c r="E27" s="136"/>
      <c r="F27" s="137"/>
      <c r="G27" s="164"/>
      <c r="H27" s="165"/>
      <c r="I27" s="136"/>
      <c r="J27" s="137"/>
      <c r="K27" s="202">
        <v>1</v>
      </c>
      <c r="L27" s="159">
        <f>K27*D27</f>
        <v>63418.149999999994</v>
      </c>
      <c r="M27" s="203"/>
      <c r="N27" s="204"/>
      <c r="O27" s="205"/>
      <c r="P27" s="159"/>
      <c r="Q27" s="203"/>
      <c r="R27" s="204"/>
      <c r="S27" s="205"/>
      <c r="T27" s="159"/>
      <c r="U27" s="203"/>
      <c r="V27" s="204"/>
      <c r="W27" s="205"/>
      <c r="X27" s="159"/>
      <c r="Y27" s="346"/>
      <c r="Z27" s="346"/>
    </row>
    <row r="28" spans="1:26" ht="24.95" customHeight="1">
      <c r="A28" s="132" t="s">
        <v>634</v>
      </c>
      <c r="B28" s="133" t="str">
        <f>'Sintetica_Não-Desonerada'!B109:D109</f>
        <v>PAISAGISMO</v>
      </c>
      <c r="C28" s="134">
        <f>ROUND(D28/$D$41,4)</f>
        <v>1.3899999999999999E-2</v>
      </c>
      <c r="D28" s="135">
        <f>'Sintetica_Não-Desonerada'!I117</f>
        <v>32671.72</v>
      </c>
      <c r="E28" s="136"/>
      <c r="F28" s="137"/>
      <c r="G28" s="164"/>
      <c r="H28" s="165"/>
      <c r="I28" s="136"/>
      <c r="J28" s="137"/>
      <c r="K28" s="202"/>
      <c r="L28" s="159"/>
      <c r="M28" s="203"/>
      <c r="N28" s="204"/>
      <c r="O28" s="205"/>
      <c r="P28" s="159"/>
      <c r="Q28" s="203"/>
      <c r="R28" s="204"/>
      <c r="S28" s="205"/>
      <c r="T28" s="159"/>
      <c r="U28" s="203"/>
      <c r="V28" s="204"/>
      <c r="W28" s="205">
        <v>1</v>
      </c>
      <c r="X28" s="159">
        <f>W28*D28</f>
        <v>32671.72</v>
      </c>
      <c r="Y28" s="346"/>
      <c r="Z28" s="346"/>
    </row>
    <row r="29" spans="1:26" ht="24.95" customHeight="1">
      <c r="A29" s="132" t="s">
        <v>635</v>
      </c>
      <c r="B29" s="133" t="str">
        <f>'Sintetica_Não-Desonerada'!B119:D119</f>
        <v>COMBATE A INCENDIO</v>
      </c>
      <c r="C29" s="134">
        <f>ROUND(D29/$D$41,4)</f>
        <v>2.6599999999999999E-2</v>
      </c>
      <c r="D29" s="135">
        <f>'Sintetica_Não-Desonerada'!I139</f>
        <v>62315.01999999999</v>
      </c>
      <c r="E29" s="136"/>
      <c r="F29" s="137"/>
      <c r="G29" s="164"/>
      <c r="H29" s="165"/>
      <c r="I29" s="136"/>
      <c r="J29" s="137"/>
      <c r="K29" s="202"/>
      <c r="L29" s="159"/>
      <c r="M29" s="203">
        <v>0.6</v>
      </c>
      <c r="N29" s="204">
        <f>ROUND(M29*D29,2)</f>
        <v>37389.01</v>
      </c>
      <c r="O29" s="205"/>
      <c r="P29" s="159"/>
      <c r="Q29" s="203"/>
      <c r="R29" s="204"/>
      <c r="S29" s="205"/>
      <c r="T29" s="159"/>
      <c r="U29" s="203"/>
      <c r="V29" s="204"/>
      <c r="W29" s="205">
        <v>0.4</v>
      </c>
      <c r="X29" s="159">
        <f>ROUND(W29*D29,2)</f>
        <v>24926.01</v>
      </c>
      <c r="Y29" s="346"/>
      <c r="Z29" s="346"/>
    </row>
    <row r="30" spans="1:26" ht="24.95" customHeight="1">
      <c r="A30" s="132" t="s">
        <v>636</v>
      </c>
      <c r="B30" s="133" t="str">
        <f>'Sintetica_Não-Desonerada'!B141:D141</f>
        <v>INSTALAÇÕES HIDROSSANITÁRIAS</v>
      </c>
      <c r="C30" s="134">
        <f>ROUND(D30/$D$41,4)</f>
        <v>2.4E-2</v>
      </c>
      <c r="D30" s="135">
        <f>SUM(D31:D32)</f>
        <v>56414.739999999991</v>
      </c>
      <c r="E30" s="136"/>
      <c r="F30" s="137"/>
      <c r="G30" s="164"/>
      <c r="H30" s="165"/>
      <c r="I30" s="136"/>
      <c r="J30" s="137"/>
      <c r="K30" s="202"/>
      <c r="L30" s="159"/>
      <c r="M30" s="203"/>
      <c r="N30" s="204"/>
      <c r="O30" s="205"/>
      <c r="P30" s="159"/>
      <c r="Q30" s="203"/>
      <c r="R30" s="204"/>
      <c r="S30" s="205"/>
      <c r="T30" s="159"/>
      <c r="U30" s="203"/>
      <c r="V30" s="204"/>
      <c r="W30" s="205"/>
      <c r="X30" s="159"/>
      <c r="Y30" s="288"/>
      <c r="Z30" s="346"/>
    </row>
    <row r="31" spans="1:26" ht="24.95" customHeight="1">
      <c r="A31" s="132" t="s">
        <v>298</v>
      </c>
      <c r="B31" s="133" t="str">
        <f>'Sintetica_Não-Desonerada'!B142:D142</f>
        <v>ÁGUA FRIA E ESGOTO</v>
      </c>
      <c r="C31" s="170">
        <f>ROUND(D31/$D$30,4)</f>
        <v>0.48170000000000002</v>
      </c>
      <c r="D31" s="159">
        <f>'Sintetica_Não-Desonerada'!I142</f>
        <v>27174.199999999997</v>
      </c>
      <c r="E31" s="136">
        <v>0.32</v>
      </c>
      <c r="F31" s="137">
        <f>ROUND(E31*D31,2)</f>
        <v>8695.74</v>
      </c>
      <c r="G31" s="164"/>
      <c r="H31" s="165"/>
      <c r="I31" s="136"/>
      <c r="J31" s="137"/>
      <c r="K31" s="202"/>
      <c r="L31" s="159"/>
      <c r="M31" s="203"/>
      <c r="N31" s="204"/>
      <c r="O31" s="205"/>
      <c r="P31" s="159"/>
      <c r="Q31" s="203"/>
      <c r="R31" s="204"/>
      <c r="S31" s="205">
        <v>0.68</v>
      </c>
      <c r="T31" s="159">
        <f>ROUND(S31*D31,2)</f>
        <v>18478.46</v>
      </c>
      <c r="U31" s="203"/>
      <c r="V31" s="204"/>
      <c r="W31" s="205"/>
      <c r="X31" s="159"/>
      <c r="Y31" s="346"/>
      <c r="Z31" s="346"/>
    </row>
    <row r="32" spans="1:26" ht="24.95" customHeight="1">
      <c r="A32" s="171" t="s">
        <v>321</v>
      </c>
      <c r="B32" s="172" t="str">
        <f>'Sintetica_Não-Desonerada'!B152:D152</f>
        <v>BANHEIRO E LOUÇAS</v>
      </c>
      <c r="C32" s="173">
        <f>ROUND(D32/$D$30,4)</f>
        <v>0.51829999999999998</v>
      </c>
      <c r="D32" s="174">
        <f>'Sintetica_Não-Desonerada'!I152</f>
        <v>29240.539999999997</v>
      </c>
      <c r="E32" s="175"/>
      <c r="F32" s="176"/>
      <c r="G32" s="177"/>
      <c r="H32" s="178"/>
      <c r="I32" s="175"/>
      <c r="J32" s="176"/>
      <c r="K32" s="228"/>
      <c r="L32" s="229"/>
      <c r="M32" s="230"/>
      <c r="N32" s="231"/>
      <c r="O32" s="232"/>
      <c r="P32" s="229"/>
      <c r="Q32" s="244"/>
      <c r="R32" s="231"/>
      <c r="S32" s="232"/>
      <c r="T32" s="229"/>
      <c r="U32" s="230">
        <v>1</v>
      </c>
      <c r="V32" s="231">
        <f>U32*D32</f>
        <v>29240.539999999997</v>
      </c>
      <c r="W32" s="232"/>
      <c r="X32" s="245"/>
      <c r="Y32" s="346"/>
      <c r="Z32" s="346"/>
    </row>
    <row r="33" spans="1:26" ht="24.95" customHeight="1">
      <c r="A33" s="132" t="s">
        <v>637</v>
      </c>
      <c r="B33" s="133" t="str">
        <f>'Sintetica_Não-Desonerada'!B172:D172</f>
        <v>INSTALAÇÕES ELÉTRICAS /SPDA/CABEAMENTO ESTRUTURADO</v>
      </c>
      <c r="C33" s="134">
        <f>ROUND(D33/$D$41,4)</f>
        <v>0.30969999999999998</v>
      </c>
      <c r="D33" s="135">
        <f>SUM(D34:D38)</f>
        <v>726891.32000000007</v>
      </c>
      <c r="E33" s="136"/>
      <c r="F33" s="137"/>
      <c r="G33" s="179"/>
      <c r="H33" s="180"/>
      <c r="I33" s="136"/>
      <c r="J33" s="137"/>
      <c r="K33" s="202"/>
      <c r="L33" s="159"/>
      <c r="M33" s="233"/>
      <c r="N33" s="204"/>
      <c r="O33" s="158"/>
      <c r="P33" s="159"/>
      <c r="Q33" s="203"/>
      <c r="R33" s="204"/>
      <c r="S33" s="158"/>
      <c r="T33" s="159"/>
      <c r="U33" s="203"/>
      <c r="V33" s="204"/>
      <c r="W33" s="158"/>
      <c r="X33" s="159"/>
      <c r="Y33" s="288"/>
      <c r="Z33" s="346"/>
    </row>
    <row r="34" spans="1:26" ht="24.95" customHeight="1">
      <c r="A34" s="181" t="s">
        <v>364</v>
      </c>
      <c r="B34" s="182" t="str">
        <f>'Sintetica_Não-Desonerada'!B174:D174</f>
        <v>ALIMENTADORES</v>
      </c>
      <c r="C34" s="158">
        <f>ROUND(D34/$D$33,4)</f>
        <v>0.29239999999999999</v>
      </c>
      <c r="D34" s="183">
        <f>'Sintetica_Não-Desonerada'!I174</f>
        <v>212527.94</v>
      </c>
      <c r="E34" s="136"/>
      <c r="F34" s="137"/>
      <c r="G34" s="164"/>
      <c r="H34" s="163"/>
      <c r="I34" s="136"/>
      <c r="J34" s="137"/>
      <c r="K34" s="202"/>
      <c r="L34" s="159"/>
      <c r="M34" s="233"/>
      <c r="N34" s="204"/>
      <c r="O34" s="162">
        <v>0.2</v>
      </c>
      <c r="P34" s="163">
        <f>ROUND(O34*$D$34,2)</f>
        <v>42505.59</v>
      </c>
      <c r="Q34" s="218">
        <v>0.3</v>
      </c>
      <c r="R34" s="219">
        <f>ROUND(Q34*$D$34,2)</f>
        <v>63758.38</v>
      </c>
      <c r="S34" s="162">
        <v>0.2</v>
      </c>
      <c r="T34" s="163">
        <f>ROUND(S34*$D$34,2)</f>
        <v>42505.59</v>
      </c>
      <c r="U34" s="218">
        <v>0.3</v>
      </c>
      <c r="V34" s="219">
        <f>U34*D34</f>
        <v>63758.381999999998</v>
      </c>
      <c r="W34" s="162"/>
      <c r="X34" s="163"/>
      <c r="Y34" s="346"/>
      <c r="Z34" s="346"/>
    </row>
    <row r="35" spans="1:26" ht="24.95" customHeight="1">
      <c r="A35" s="166" t="s">
        <v>397</v>
      </c>
      <c r="B35" s="157" t="str">
        <f>'Sintetica_Não-Desonerada'!B188:D188</f>
        <v>QUADROS</v>
      </c>
      <c r="C35" s="158">
        <f>ROUND(D35/$D$33,4)</f>
        <v>6.0600000000000001E-2</v>
      </c>
      <c r="D35" s="159">
        <f>'Sintetica_Não-Desonerada'!I188</f>
        <v>44070.46</v>
      </c>
      <c r="E35" s="169"/>
      <c r="F35" s="168"/>
      <c r="G35" s="164"/>
      <c r="H35" s="163"/>
      <c r="I35" s="169"/>
      <c r="J35" s="168"/>
      <c r="K35" s="222"/>
      <c r="L35" s="163"/>
      <c r="M35" s="218"/>
      <c r="N35" s="219"/>
      <c r="O35" s="164"/>
      <c r="P35" s="163"/>
      <c r="Q35" s="218">
        <v>0.5</v>
      </c>
      <c r="R35" s="219">
        <f>ROUND(Q35*$D$35,2)</f>
        <v>22035.23</v>
      </c>
      <c r="S35" s="162">
        <v>0.5</v>
      </c>
      <c r="T35" s="163">
        <f>S35*D35</f>
        <v>22035.23</v>
      </c>
      <c r="U35" s="218"/>
      <c r="V35" s="219"/>
      <c r="W35" s="162"/>
      <c r="X35" s="163"/>
      <c r="Y35" s="346"/>
      <c r="Z35" s="346"/>
    </row>
    <row r="36" spans="1:26" ht="24.95" customHeight="1">
      <c r="A36" s="132" t="s">
        <v>420</v>
      </c>
      <c r="B36" s="133" t="str">
        <f>'Sintetica_Não-Desonerada'!B196:D196</f>
        <v>ILUMINAÇÃO E TOMADAS</v>
      </c>
      <c r="C36" s="170">
        <f>ROUND(D36/$D$33,4)</f>
        <v>0.39979999999999999</v>
      </c>
      <c r="D36" s="174">
        <f>'Sintetica_Não-Desonerada'!I196</f>
        <v>290644.70999999996</v>
      </c>
      <c r="E36" s="136"/>
      <c r="F36" s="137"/>
      <c r="G36" s="164"/>
      <c r="H36" s="165"/>
      <c r="I36" s="136"/>
      <c r="J36" s="137"/>
      <c r="K36" s="202"/>
      <c r="L36" s="159"/>
      <c r="M36" s="203">
        <v>0.2</v>
      </c>
      <c r="N36" s="204">
        <f>ROUND(M36*$D$36,2)</f>
        <v>58128.94</v>
      </c>
      <c r="O36" s="205">
        <v>0.3</v>
      </c>
      <c r="P36" s="159">
        <f>ROUND(O36*$D$36,2)</f>
        <v>87193.41</v>
      </c>
      <c r="Q36" s="203">
        <v>0.3</v>
      </c>
      <c r="R36" s="204">
        <f>ROUND(Q36*$D$36,2)</f>
        <v>87193.41</v>
      </c>
      <c r="S36" s="205">
        <v>0.2</v>
      </c>
      <c r="T36" s="159">
        <f>ROUND(S36*$D$36,2)</f>
        <v>58128.94</v>
      </c>
      <c r="U36" s="203"/>
      <c r="V36" s="204"/>
      <c r="W36" s="205"/>
      <c r="X36" s="159"/>
      <c r="Y36" s="346"/>
      <c r="Z36" s="346"/>
    </row>
    <row r="37" spans="1:26" ht="24.95" customHeight="1">
      <c r="A37" s="132" t="s">
        <v>489</v>
      </c>
      <c r="B37" s="133" t="str">
        <f>'Sintetica_Não-Desonerada'!B223:D223</f>
        <v>RAMAL ALIMENTADOR - SUBESTAÇÃO 225 kVA</v>
      </c>
      <c r="C37" s="170">
        <f>ROUND(D37/$D$33,4)</f>
        <v>0.16320000000000001</v>
      </c>
      <c r="D37" s="174">
        <f>'Sintetica_Não-Desonerada'!I223</f>
        <v>118661.95000000003</v>
      </c>
      <c r="E37" s="136"/>
      <c r="F37" s="137"/>
      <c r="G37" s="164"/>
      <c r="H37" s="165"/>
      <c r="I37" s="136"/>
      <c r="J37" s="137"/>
      <c r="K37" s="202"/>
      <c r="L37" s="159"/>
      <c r="M37" s="203"/>
      <c r="N37" s="204"/>
      <c r="O37" s="205"/>
      <c r="P37" s="159"/>
      <c r="Q37" s="203"/>
      <c r="R37" s="204"/>
      <c r="S37" s="205"/>
      <c r="T37" s="159"/>
      <c r="U37" s="203">
        <v>0.7</v>
      </c>
      <c r="V37" s="204">
        <f>U37*D37</f>
        <v>83063.36500000002</v>
      </c>
      <c r="W37" s="205">
        <v>0.3</v>
      </c>
      <c r="X37" s="159">
        <f>W37*D37</f>
        <v>35598.585000000006</v>
      </c>
      <c r="Y37" s="346"/>
      <c r="Z37" s="346"/>
    </row>
    <row r="38" spans="1:26" ht="24.95" customHeight="1">
      <c r="A38" s="166" t="s">
        <v>565</v>
      </c>
      <c r="B38" s="157" t="str">
        <f>'Sintetica_Não-Desonerada'!B256:D256</f>
        <v>SPDA</v>
      </c>
      <c r="C38" s="158">
        <f>ROUND(D38/$D$33,4)</f>
        <v>8.3900000000000002E-2</v>
      </c>
      <c r="D38" s="174">
        <f>'Sintetica_Não-Desonerada'!I256</f>
        <v>60986.26</v>
      </c>
      <c r="E38" s="169"/>
      <c r="F38" s="168"/>
      <c r="G38" s="164"/>
      <c r="H38" s="163"/>
      <c r="I38" s="169"/>
      <c r="J38" s="168"/>
      <c r="K38" s="222"/>
      <c r="L38" s="163"/>
      <c r="M38" s="218"/>
      <c r="N38" s="219"/>
      <c r="O38" s="164"/>
      <c r="P38" s="163"/>
      <c r="Q38" s="223"/>
      <c r="R38" s="219"/>
      <c r="S38" s="162"/>
      <c r="T38" s="163"/>
      <c r="U38" s="218">
        <v>0.5</v>
      </c>
      <c r="V38" s="219">
        <f>U38*D38</f>
        <v>30493.13</v>
      </c>
      <c r="W38" s="162">
        <v>0.5</v>
      </c>
      <c r="X38" s="163">
        <f>W38*D38</f>
        <v>30493.13</v>
      </c>
      <c r="Y38" s="346"/>
      <c r="Z38" s="346"/>
    </row>
    <row r="39" spans="1:26" ht="24.95" customHeight="1">
      <c r="A39" s="132" t="s">
        <v>638</v>
      </c>
      <c r="B39" s="133" t="str">
        <f>'Sintetica_Não-Desonerada'!B268:D268</f>
        <v>SERVIÇOS COMPLEMTARES</v>
      </c>
      <c r="C39" s="134">
        <f>ROUND(D39/$D$41,4)</f>
        <v>1.7500000000000002E-2</v>
      </c>
      <c r="D39" s="135">
        <f>'Sintetica_Não-Desonerada'!I275</f>
        <v>41011.33</v>
      </c>
      <c r="E39" s="136"/>
      <c r="F39" s="137"/>
      <c r="G39" s="184"/>
      <c r="H39" s="185"/>
      <c r="I39" s="136"/>
      <c r="J39" s="137"/>
      <c r="K39" s="202"/>
      <c r="L39" s="159"/>
      <c r="M39" s="203"/>
      <c r="N39" s="204"/>
      <c r="O39" s="205"/>
      <c r="P39" s="159"/>
      <c r="Q39" s="203"/>
      <c r="R39" s="204"/>
      <c r="S39" s="205"/>
      <c r="T39" s="159"/>
      <c r="U39" s="203">
        <v>0.5</v>
      </c>
      <c r="V39" s="204">
        <f>U39*D39</f>
        <v>20505.665000000001</v>
      </c>
      <c r="W39" s="205">
        <v>0.5</v>
      </c>
      <c r="X39" s="159">
        <f>W39*D39</f>
        <v>20505.665000000001</v>
      </c>
      <c r="Y39" s="346"/>
      <c r="Z39" s="346"/>
    </row>
    <row r="40" spans="1:26" ht="24.95" customHeight="1">
      <c r="A40" s="496"/>
      <c r="B40" s="497"/>
      <c r="C40" s="497"/>
      <c r="D40" s="497"/>
      <c r="E40" s="497"/>
      <c r="F40" s="497"/>
      <c r="G40" s="498"/>
      <c r="H40" s="498"/>
      <c r="I40" s="497"/>
      <c r="J40" s="497"/>
      <c r="K40" s="497"/>
      <c r="L40" s="497"/>
      <c r="M40" s="497"/>
      <c r="N40" s="497"/>
      <c r="O40" s="497"/>
      <c r="P40" s="497"/>
      <c r="Q40" s="497"/>
      <c r="R40" s="497"/>
      <c r="S40" s="497"/>
      <c r="T40" s="497"/>
      <c r="U40" s="497"/>
      <c r="V40" s="497"/>
      <c r="W40" s="497"/>
      <c r="X40" s="499"/>
      <c r="Y40" s="288"/>
      <c r="Z40" s="288"/>
    </row>
    <row r="41" spans="1:26" ht="24.95" customHeight="1">
      <c r="A41" s="132"/>
      <c r="B41" s="133" t="s">
        <v>639</v>
      </c>
      <c r="C41" s="134"/>
      <c r="D41" s="135">
        <f>D7+D8+D9+D10+D11+D12+D16+D28+D29+D30+D33+D39</f>
        <v>2346922.14</v>
      </c>
      <c r="E41" s="136"/>
      <c r="F41" s="137">
        <f>SUM(F7:F39)</f>
        <v>77575</v>
      </c>
      <c r="G41" s="138"/>
      <c r="H41" s="186">
        <f>SUM(H7:H39)</f>
        <v>108795.69</v>
      </c>
      <c r="I41" s="136"/>
      <c r="J41" s="137">
        <f>SUM(J7:J39)</f>
        <v>175470.27999999997</v>
      </c>
      <c r="K41" s="202"/>
      <c r="L41" s="159">
        <f>SUM(L7:L39)</f>
        <v>283156.95999999996</v>
      </c>
      <c r="M41" s="203"/>
      <c r="N41" s="204">
        <f>SUM(N7:N39)</f>
        <v>253572.95</v>
      </c>
      <c r="O41" s="205"/>
      <c r="P41" s="159">
        <f>SUM(P7:P39)</f>
        <v>261745.99</v>
      </c>
      <c r="Q41" s="203"/>
      <c r="R41" s="204">
        <f>SUM(R7:R39)</f>
        <v>263342.62</v>
      </c>
      <c r="S41" s="205"/>
      <c r="T41" s="159">
        <f>SUM(T7:T39)</f>
        <v>323075.56</v>
      </c>
      <c r="U41" s="203"/>
      <c r="V41" s="204">
        <f>SUM(V7:V39)</f>
        <v>357343.35000000003</v>
      </c>
      <c r="W41" s="205"/>
      <c r="X41" s="159">
        <f>SUM(X7:X39)</f>
        <v>242843.74200000006</v>
      </c>
      <c r="Y41" s="288"/>
      <c r="Z41" s="338"/>
    </row>
    <row r="42" spans="1:26" ht="24.95" customHeight="1">
      <c r="A42" s="132"/>
      <c r="B42" s="133" t="s">
        <v>640</v>
      </c>
      <c r="C42" s="134"/>
      <c r="D42" s="187">
        <f>C39+C33+C30+C29+C28+C16+C12+C11+C10+C9+C8+C7</f>
        <v>1.0001</v>
      </c>
      <c r="E42" s="136"/>
      <c r="F42" s="188">
        <f>ROUND((F7+F9+F13+F17+F31)/($D$41-$D$8),3)</f>
        <v>3.3000000000000002E-2</v>
      </c>
      <c r="G42" s="164"/>
      <c r="H42" s="189">
        <f>ROUND((H11+H13+H18+H19)/($D$41-$D$8),2)</f>
        <v>0.05</v>
      </c>
      <c r="I42" s="136"/>
      <c r="J42" s="188">
        <f>ROUND((J11+J13+J14+J19+J25)/($D$41-$D$8),3)</f>
        <v>7.4999999999999997E-2</v>
      </c>
      <c r="K42" s="202"/>
      <c r="L42" s="189">
        <f>ROUND((L11+L14+L20+L24+L25+L27)/($D$41-$D$8),2)</f>
        <v>0.12</v>
      </c>
      <c r="M42" s="203"/>
      <c r="N42" s="188">
        <f>ROUND((N15+N20+N22+N24+N29+N36)/($D$41-$D$8),2)</f>
        <v>0.11</v>
      </c>
      <c r="O42" s="205"/>
      <c r="P42" s="189">
        <f>ROUND((P15+P20+P22+P34+P36)/($D$41-$D$8),2)</f>
        <v>0.11</v>
      </c>
      <c r="Q42" s="203"/>
      <c r="R42" s="188">
        <f>ROUND((R23+R34+R35+R36)/($D$41-$D$8),3)</f>
        <v>0.112</v>
      </c>
      <c r="S42" s="205"/>
      <c r="T42" s="189">
        <f>ROUND((T21+T23+T31+T34+T35+T36)/($D$41-$D$8),2)</f>
        <v>0.14000000000000001</v>
      </c>
      <c r="U42" s="203"/>
      <c r="V42" s="188">
        <f>ROUND((V23+V32+V34+V37+V38+V39)/($D$41-$D$8),2)</f>
        <v>0.15</v>
      </c>
      <c r="W42" s="205"/>
      <c r="X42" s="189">
        <f>ROUND((X7+X10+X23+X26+X28+X29+X37+X38+X39)/($D$41-$D$8),2)</f>
        <v>0.1</v>
      </c>
      <c r="Y42" s="288"/>
      <c r="Z42" s="338"/>
    </row>
    <row r="43" spans="1:26" ht="24.95" customHeight="1">
      <c r="A43" s="132"/>
      <c r="B43" s="133"/>
      <c r="C43" s="134"/>
      <c r="D43" s="135"/>
      <c r="E43" s="136"/>
      <c r="F43" s="137"/>
      <c r="G43" s="164"/>
      <c r="H43" s="165"/>
      <c r="I43" s="136"/>
      <c r="J43" s="137"/>
      <c r="K43" s="202"/>
      <c r="L43" s="159"/>
      <c r="M43" s="203"/>
      <c r="N43" s="204"/>
      <c r="O43" s="205"/>
      <c r="P43" s="159"/>
      <c r="Q43" s="203"/>
      <c r="R43" s="204"/>
      <c r="S43" s="205"/>
      <c r="T43" s="159"/>
      <c r="U43" s="203"/>
      <c r="V43" s="204"/>
      <c r="W43" s="205"/>
      <c r="X43" s="159"/>
      <c r="Y43" s="288"/>
      <c r="Z43" s="338"/>
    </row>
    <row r="44" spans="1:26" ht="24.95" customHeight="1">
      <c r="A44" s="132"/>
      <c r="B44" s="133" t="s">
        <v>641</v>
      </c>
      <c r="C44" s="134"/>
      <c r="D44" s="135"/>
      <c r="E44" s="136"/>
      <c r="F44" s="137">
        <f>F41</f>
        <v>77575</v>
      </c>
      <c r="G44" s="164"/>
      <c r="H44" s="159">
        <f>H41+F44</f>
        <v>186370.69</v>
      </c>
      <c r="I44" s="136"/>
      <c r="J44" s="137">
        <f>J41+H44</f>
        <v>361840.97</v>
      </c>
      <c r="K44" s="202"/>
      <c r="L44" s="159">
        <f>L41+J44</f>
        <v>644997.92999999993</v>
      </c>
      <c r="M44" s="203"/>
      <c r="N44" s="204">
        <f>N41+L44</f>
        <v>898570.87999999989</v>
      </c>
      <c r="O44" s="205"/>
      <c r="P44" s="159">
        <f>P41+N44</f>
        <v>1160316.8699999999</v>
      </c>
      <c r="Q44" s="203"/>
      <c r="R44" s="204">
        <f>R41+P44</f>
        <v>1423659.4899999998</v>
      </c>
      <c r="S44" s="205"/>
      <c r="T44" s="159">
        <f>T41+R44</f>
        <v>1746735.0499999998</v>
      </c>
      <c r="U44" s="203"/>
      <c r="V44" s="204">
        <f>V41+T44</f>
        <v>2104078.4</v>
      </c>
      <c r="W44" s="205"/>
      <c r="X44" s="159">
        <f>X41+V44</f>
        <v>2346922.142</v>
      </c>
      <c r="Y44" s="288"/>
      <c r="Z44" s="338"/>
    </row>
    <row r="45" spans="1:26" ht="24.95" customHeight="1">
      <c r="A45" s="132"/>
      <c r="B45" s="133" t="s">
        <v>642</v>
      </c>
      <c r="C45" s="134"/>
      <c r="D45" s="135"/>
      <c r="E45" s="136"/>
      <c r="F45" s="188">
        <f>F42</f>
        <v>3.3000000000000002E-2</v>
      </c>
      <c r="G45" s="164"/>
      <c r="H45" s="190">
        <f>H42+F45</f>
        <v>8.3000000000000004E-2</v>
      </c>
      <c r="I45" s="136"/>
      <c r="J45" s="234">
        <f>J42+H45</f>
        <v>0.158</v>
      </c>
      <c r="K45" s="202"/>
      <c r="L45" s="235">
        <f>L42+J45</f>
        <v>0.27800000000000002</v>
      </c>
      <c r="M45" s="203"/>
      <c r="N45" s="234">
        <f>N42+L45</f>
        <v>0.38800000000000001</v>
      </c>
      <c r="O45" s="205"/>
      <c r="P45" s="235">
        <f>P42+N45</f>
        <v>0.498</v>
      </c>
      <c r="Q45" s="203"/>
      <c r="R45" s="246">
        <f>R42+P45</f>
        <v>0.61</v>
      </c>
      <c r="S45" s="205"/>
      <c r="T45" s="235">
        <f>T42+R45</f>
        <v>0.75</v>
      </c>
      <c r="U45" s="203"/>
      <c r="V45" s="246">
        <f>V42+T45</f>
        <v>0.9</v>
      </c>
      <c r="W45" s="205"/>
      <c r="X45" s="235">
        <f>X42+V45</f>
        <v>1</v>
      </c>
      <c r="Y45" s="288"/>
      <c r="Z45" s="338"/>
    </row>
    <row r="46" spans="1:26" ht="24.95" customHeight="1">
      <c r="A46" s="132"/>
      <c r="B46" s="133"/>
      <c r="C46" s="134"/>
      <c r="D46" s="135"/>
      <c r="E46" s="136"/>
      <c r="F46" s="137"/>
      <c r="G46" s="164"/>
      <c r="H46" s="165"/>
      <c r="I46" s="136"/>
      <c r="J46" s="137"/>
      <c r="K46" s="202"/>
      <c r="L46" s="159"/>
      <c r="M46" s="203"/>
      <c r="N46" s="204"/>
      <c r="O46" s="205"/>
      <c r="P46" s="159"/>
      <c r="Q46" s="203"/>
      <c r="R46" s="204"/>
      <c r="S46" s="205"/>
      <c r="T46" s="159"/>
      <c r="U46" s="203"/>
      <c r="V46" s="204"/>
      <c r="W46" s="205"/>
      <c r="X46" s="159"/>
      <c r="Y46" s="288"/>
      <c r="Z46" s="338"/>
    </row>
    <row r="47" spans="1:26" ht="24.95" customHeight="1">
      <c r="A47" s="132"/>
      <c r="B47" s="133"/>
      <c r="C47" s="134"/>
      <c r="D47" s="135"/>
      <c r="E47" s="136"/>
      <c r="F47" s="137"/>
      <c r="G47" s="164"/>
      <c r="H47" s="165"/>
      <c r="I47" s="136"/>
      <c r="J47" s="137"/>
      <c r="K47" s="202"/>
      <c r="L47" s="159"/>
      <c r="M47" s="203"/>
      <c r="N47" s="204"/>
      <c r="O47" s="205"/>
      <c r="P47" s="159"/>
      <c r="Q47" s="203"/>
      <c r="R47" s="204"/>
      <c r="S47" s="205"/>
      <c r="T47" s="159"/>
      <c r="U47" s="203"/>
      <c r="V47" s="204"/>
      <c r="W47" s="205"/>
      <c r="X47" s="159"/>
      <c r="Y47" s="288"/>
      <c r="Z47" s="338"/>
    </row>
    <row r="48" spans="1:26" ht="24.95" customHeight="1">
      <c r="A48" s="132"/>
      <c r="B48" s="133"/>
      <c r="C48" s="134"/>
      <c r="D48" s="135"/>
      <c r="E48" s="136"/>
      <c r="F48" s="137"/>
      <c r="G48" s="164"/>
      <c r="H48" s="165"/>
      <c r="I48" s="136"/>
      <c r="J48" s="137"/>
      <c r="K48" s="202"/>
      <c r="L48" s="159"/>
      <c r="M48" s="203"/>
      <c r="N48" s="204"/>
      <c r="O48" s="205"/>
      <c r="P48" s="159"/>
      <c r="Q48" s="203"/>
      <c r="R48" s="204"/>
      <c r="S48" s="205"/>
      <c r="T48" s="159"/>
      <c r="U48" s="203"/>
      <c r="V48" s="204"/>
      <c r="W48" s="205"/>
      <c r="X48" s="159">
        <f>X44-D41</f>
        <v>1.999999862164259E-3</v>
      </c>
      <c r="Y48" s="288"/>
      <c r="Z48" s="338"/>
    </row>
    <row r="49" spans="1:26">
      <c r="A49" s="191"/>
      <c r="B49" s="192"/>
      <c r="C49" s="191"/>
      <c r="D49" s="191"/>
      <c r="E49" s="191"/>
      <c r="F49" s="191"/>
      <c r="G49" s="191"/>
      <c r="H49" s="191"/>
      <c r="I49" s="191"/>
      <c r="J49" s="191"/>
      <c r="K49" s="191"/>
      <c r="L49" s="191"/>
      <c r="M49" s="191"/>
      <c r="N49" s="191"/>
      <c r="O49" s="191"/>
      <c r="P49" s="191"/>
      <c r="Q49" s="191"/>
      <c r="R49" s="191"/>
      <c r="S49" s="191"/>
      <c r="T49" s="191"/>
      <c r="U49" s="191"/>
      <c r="V49" s="191"/>
      <c r="W49" s="191"/>
      <c r="X49" s="191"/>
      <c r="Y49" s="288"/>
      <c r="Z49" s="288"/>
    </row>
    <row r="50" spans="1:26">
      <c r="A50" s="191"/>
      <c r="B50" s="192"/>
      <c r="C50" s="191"/>
      <c r="D50" s="193"/>
      <c r="E50" s="191"/>
      <c r="F50" s="194"/>
      <c r="G50" s="191"/>
      <c r="H50" s="195"/>
      <c r="I50" s="191"/>
      <c r="J50" s="191"/>
      <c r="K50" s="191"/>
      <c r="L50" s="191"/>
      <c r="M50" s="191"/>
      <c r="N50" s="191"/>
      <c r="O50" s="191"/>
      <c r="P50" s="191"/>
      <c r="Q50" s="191"/>
      <c r="R50" s="191"/>
      <c r="S50" s="191"/>
      <c r="T50" s="191"/>
      <c r="U50" s="191"/>
      <c r="V50" s="191"/>
      <c r="W50" s="191"/>
      <c r="X50" s="191"/>
      <c r="Y50" s="288"/>
      <c r="Z50" s="288"/>
    </row>
    <row r="51" spans="1:26">
      <c r="A51" s="191"/>
      <c r="B51" s="192"/>
      <c r="C51" s="191"/>
      <c r="D51" s="191"/>
      <c r="E51" s="191"/>
      <c r="F51" s="191"/>
      <c r="G51" s="191"/>
      <c r="H51" s="191"/>
      <c r="I51" s="191"/>
      <c r="J51" s="191"/>
      <c r="K51" s="191"/>
      <c r="L51" s="191"/>
      <c r="M51" s="345"/>
      <c r="N51" s="191"/>
      <c r="O51" s="191"/>
      <c r="P51" s="191"/>
      <c r="Q51" s="191"/>
      <c r="R51" s="191"/>
      <c r="S51" s="191"/>
      <c r="T51" s="191"/>
      <c r="U51" s="191"/>
      <c r="V51" s="191"/>
      <c r="W51" s="191"/>
      <c r="X51" s="191"/>
      <c r="Y51" s="288"/>
      <c r="Z51" s="288"/>
    </row>
    <row r="52" spans="1:26">
      <c r="A52" s="191"/>
      <c r="B52" s="191"/>
      <c r="C52" s="191"/>
      <c r="D52" s="191"/>
      <c r="E52" s="191"/>
      <c r="F52" s="191"/>
      <c r="G52" s="191"/>
      <c r="H52" s="191"/>
      <c r="I52" s="191"/>
      <c r="J52" s="191"/>
      <c r="K52" s="191"/>
      <c r="L52" s="191"/>
      <c r="M52" s="191"/>
      <c r="N52" s="191"/>
      <c r="O52" s="191"/>
      <c r="P52" s="191"/>
      <c r="Q52" s="191"/>
      <c r="R52" s="191"/>
      <c r="S52" s="191"/>
      <c r="T52" s="191"/>
      <c r="U52" s="191"/>
      <c r="V52" s="191"/>
      <c r="W52" s="191"/>
      <c r="X52" s="191"/>
      <c r="Y52" s="191"/>
      <c r="Z52" s="288"/>
    </row>
    <row r="53" spans="1:26" ht="24.95" customHeight="1">
      <c r="A53" s="191"/>
      <c r="B53" s="191"/>
      <c r="C53" s="191"/>
      <c r="D53" s="191"/>
      <c r="E53" s="191"/>
      <c r="F53" s="191"/>
      <c r="G53" s="191"/>
      <c r="H53" s="191"/>
      <c r="I53" s="191"/>
      <c r="J53" s="191"/>
      <c r="K53" s="191"/>
      <c r="L53" s="191"/>
      <c r="M53" s="191"/>
      <c r="N53" s="191"/>
      <c r="O53" s="191"/>
      <c r="P53" s="191"/>
      <c r="Q53" s="191"/>
      <c r="R53" s="191"/>
      <c r="S53" s="191"/>
      <c r="T53" s="191"/>
      <c r="U53" s="191"/>
      <c r="V53" s="191"/>
      <c r="W53" s="191"/>
      <c r="X53" s="191"/>
      <c r="Y53" s="191"/>
      <c r="Z53" s="338"/>
    </row>
    <row r="54" spans="1:26" ht="24.95" customHeight="1">
      <c r="A54" s="191"/>
      <c r="B54" s="191"/>
      <c r="C54" s="191"/>
      <c r="D54" s="191"/>
      <c r="E54" s="191"/>
      <c r="F54" s="191"/>
      <c r="G54" s="191"/>
      <c r="H54" s="191"/>
      <c r="I54" s="191"/>
      <c r="J54" s="191"/>
      <c r="K54" s="191"/>
      <c r="L54" s="191"/>
      <c r="M54" s="191"/>
      <c r="N54" s="191"/>
      <c r="O54" s="191"/>
      <c r="P54" s="191"/>
      <c r="Q54" s="191"/>
      <c r="R54" s="191"/>
      <c r="S54" s="191"/>
      <c r="T54" s="191"/>
      <c r="U54" s="191"/>
      <c r="V54" s="191"/>
      <c r="W54" s="191"/>
      <c r="X54" s="191"/>
      <c r="Y54" s="191"/>
      <c r="Z54" s="338"/>
    </row>
    <row r="55" spans="1:26" ht="24.95" customHeight="1">
      <c r="A55" s="191"/>
      <c r="B55" s="191"/>
      <c r="C55" s="191"/>
      <c r="D55" s="191"/>
      <c r="E55" s="191"/>
      <c r="F55" s="191"/>
      <c r="G55" s="191"/>
      <c r="H55" s="191"/>
      <c r="I55" s="191"/>
      <c r="J55" s="191"/>
      <c r="K55" s="191"/>
      <c r="L55" s="191"/>
      <c r="M55" s="191"/>
      <c r="N55" s="191"/>
      <c r="O55" s="191"/>
      <c r="P55" s="191"/>
      <c r="Q55" s="191"/>
      <c r="R55" s="191"/>
      <c r="S55" s="191"/>
      <c r="T55" s="191"/>
      <c r="U55" s="191"/>
      <c r="V55" s="191"/>
      <c r="W55" s="191"/>
      <c r="X55" s="191"/>
      <c r="Y55" s="191"/>
      <c r="Z55" s="338"/>
    </row>
    <row r="56" spans="1:26">
      <c r="A56" s="191"/>
      <c r="B56" s="191"/>
      <c r="C56" s="191"/>
      <c r="D56" s="191"/>
      <c r="E56" s="191"/>
      <c r="F56" s="191"/>
      <c r="G56" s="191"/>
      <c r="H56" s="191"/>
      <c r="I56" s="191"/>
      <c r="J56" s="191"/>
      <c r="K56" s="191"/>
      <c r="L56" s="191"/>
      <c r="M56" s="191"/>
      <c r="N56" s="191"/>
      <c r="O56" s="191"/>
      <c r="P56" s="191"/>
      <c r="Q56" s="191"/>
      <c r="R56" s="191"/>
      <c r="S56" s="191"/>
      <c r="T56" s="191"/>
      <c r="U56" s="191"/>
      <c r="V56" s="191"/>
      <c r="W56" s="191"/>
      <c r="X56" s="191"/>
      <c r="Y56" s="191"/>
      <c r="Z56" s="288"/>
    </row>
    <row r="57" spans="1:26" ht="24.95" customHeight="1">
      <c r="A57" s="191"/>
      <c r="B57" s="191"/>
      <c r="C57" s="191"/>
      <c r="D57" s="191"/>
      <c r="E57" s="191"/>
      <c r="F57" s="191"/>
      <c r="G57" s="191"/>
      <c r="H57" s="191"/>
      <c r="I57" s="191"/>
      <c r="J57" s="191"/>
      <c r="K57" s="191"/>
      <c r="L57" s="191"/>
      <c r="M57" s="191"/>
      <c r="N57" s="191"/>
      <c r="O57" s="191"/>
      <c r="P57" s="191"/>
      <c r="Q57" s="191"/>
      <c r="R57" s="191"/>
      <c r="S57" s="191"/>
      <c r="T57" s="191"/>
      <c r="U57" s="191"/>
      <c r="V57" s="191"/>
      <c r="W57" s="191"/>
      <c r="X57" s="191"/>
      <c r="Y57" s="191"/>
      <c r="Z57" s="338"/>
    </row>
    <row r="58" spans="1:26" ht="24.95" customHeight="1">
      <c r="A58" s="191"/>
      <c r="B58" s="191"/>
      <c r="C58" s="191"/>
      <c r="D58" s="191"/>
      <c r="E58" s="191"/>
      <c r="F58" s="191"/>
      <c r="G58" s="191"/>
      <c r="H58" s="191"/>
      <c r="I58" s="191"/>
      <c r="J58" s="191"/>
      <c r="K58" s="191"/>
      <c r="L58" s="191"/>
      <c r="M58" s="191"/>
      <c r="N58" s="191"/>
      <c r="O58" s="191"/>
      <c r="P58" s="191"/>
      <c r="Q58" s="191"/>
      <c r="R58" s="191"/>
      <c r="S58" s="191"/>
      <c r="T58" s="191"/>
      <c r="U58" s="191"/>
      <c r="V58" s="191"/>
      <c r="W58" s="191"/>
      <c r="X58" s="191"/>
      <c r="Y58" s="191"/>
      <c r="Z58" s="338"/>
    </row>
    <row r="59" spans="1:26" ht="24.95" customHeight="1">
      <c r="A59" s="191"/>
      <c r="B59" s="191"/>
      <c r="C59" s="191"/>
      <c r="D59" s="191"/>
      <c r="E59" s="191"/>
      <c r="F59" s="191"/>
      <c r="G59" s="191"/>
      <c r="H59" s="191"/>
      <c r="I59" s="191"/>
      <c r="J59" s="191"/>
      <c r="K59" s="191"/>
      <c r="L59" s="191"/>
      <c r="M59" s="191"/>
      <c r="N59" s="191"/>
      <c r="O59" s="191"/>
      <c r="P59" s="191"/>
      <c r="Q59" s="191"/>
      <c r="R59" s="191"/>
      <c r="S59" s="191"/>
      <c r="T59" s="191"/>
      <c r="U59" s="191"/>
      <c r="V59" s="191"/>
      <c r="W59" s="191"/>
      <c r="X59" s="191"/>
      <c r="Y59" s="191"/>
      <c r="Z59" s="338"/>
    </row>
    <row r="60" spans="1:26">
      <c r="A60" s="191"/>
      <c r="B60" s="191"/>
      <c r="C60" s="191"/>
      <c r="D60" s="191"/>
      <c r="E60" s="191"/>
      <c r="F60" s="191"/>
      <c r="G60" s="191"/>
      <c r="H60" s="191"/>
      <c r="I60" s="191"/>
      <c r="J60" s="191"/>
      <c r="K60" s="191"/>
      <c r="L60" s="191"/>
      <c r="M60" s="191"/>
      <c r="N60" s="191"/>
      <c r="O60" s="191"/>
      <c r="P60" s="191"/>
      <c r="Q60" s="191"/>
      <c r="R60" s="191"/>
      <c r="S60" s="191"/>
      <c r="T60" s="191"/>
      <c r="U60" s="191"/>
      <c r="V60" s="191"/>
      <c r="W60" s="191"/>
      <c r="X60" s="191"/>
      <c r="Y60" s="191"/>
      <c r="Z60" s="288"/>
    </row>
    <row r="61" spans="1:26" ht="24.95" customHeight="1">
      <c r="A61" s="191"/>
      <c r="B61" s="191"/>
      <c r="C61" s="191"/>
      <c r="D61" s="191"/>
      <c r="E61" s="191"/>
      <c r="F61" s="191"/>
      <c r="G61" s="191"/>
      <c r="H61" s="191"/>
      <c r="I61" s="191"/>
      <c r="J61" s="191"/>
      <c r="K61" s="191"/>
      <c r="L61" s="191"/>
      <c r="M61" s="191"/>
      <c r="N61" s="191"/>
      <c r="O61" s="191"/>
      <c r="P61" s="191"/>
      <c r="Q61" s="191"/>
      <c r="R61" s="191"/>
      <c r="S61" s="191"/>
      <c r="T61" s="191"/>
      <c r="U61" s="191"/>
      <c r="V61" s="191"/>
      <c r="W61" s="191"/>
      <c r="X61" s="191"/>
      <c r="Y61" s="191"/>
      <c r="Z61" s="338"/>
    </row>
    <row r="62" spans="1:26" ht="24.95" customHeight="1">
      <c r="A62" s="191"/>
      <c r="B62" s="191"/>
      <c r="C62" s="191"/>
      <c r="D62" s="191"/>
      <c r="E62" s="191"/>
      <c r="F62" s="191"/>
      <c r="G62" s="191"/>
      <c r="H62" s="191"/>
      <c r="I62" s="191"/>
      <c r="J62" s="191"/>
      <c r="K62" s="191"/>
      <c r="L62" s="191"/>
      <c r="M62" s="191"/>
      <c r="N62" s="191"/>
      <c r="O62" s="191"/>
      <c r="P62" s="191"/>
      <c r="Q62" s="191"/>
      <c r="R62" s="191"/>
      <c r="S62" s="191"/>
      <c r="T62" s="191"/>
      <c r="U62" s="191"/>
      <c r="V62" s="191"/>
      <c r="W62" s="191"/>
      <c r="X62" s="191"/>
      <c r="Y62" s="191"/>
      <c r="Z62" s="338"/>
    </row>
    <row r="63" spans="1:26">
      <c r="A63" s="191"/>
      <c r="B63" s="191"/>
      <c r="C63" s="191"/>
      <c r="D63" s="191"/>
      <c r="E63" s="191"/>
      <c r="F63" s="191"/>
      <c r="G63" s="191"/>
      <c r="H63" s="191"/>
      <c r="I63" s="191"/>
      <c r="J63" s="191"/>
      <c r="K63" s="191"/>
      <c r="L63" s="191"/>
      <c r="M63" s="191"/>
      <c r="N63" s="191"/>
      <c r="O63" s="191"/>
      <c r="P63" s="191"/>
      <c r="Q63" s="191"/>
      <c r="R63" s="191"/>
      <c r="S63" s="191"/>
      <c r="T63" s="191"/>
      <c r="U63" s="191"/>
      <c r="V63" s="191"/>
      <c r="W63" s="191"/>
      <c r="X63" s="191"/>
      <c r="Y63" s="191"/>
      <c r="Z63" s="288"/>
    </row>
    <row r="64" spans="1:26" ht="24.95" customHeight="1">
      <c r="A64" s="191"/>
      <c r="B64" s="191"/>
      <c r="C64" s="191"/>
      <c r="D64" s="191"/>
      <c r="E64" s="191"/>
      <c r="F64" s="191"/>
      <c r="G64" s="191"/>
      <c r="H64" s="191"/>
      <c r="I64" s="191"/>
      <c r="J64" s="191"/>
      <c r="K64" s="191"/>
      <c r="L64" s="191"/>
      <c r="M64" s="191"/>
      <c r="N64" s="191"/>
      <c r="O64" s="191"/>
      <c r="P64" s="191"/>
      <c r="Q64" s="191"/>
      <c r="R64" s="191"/>
      <c r="S64" s="191"/>
      <c r="T64" s="191"/>
      <c r="U64" s="191"/>
      <c r="V64" s="191"/>
      <c r="W64" s="191"/>
      <c r="X64" s="191"/>
      <c r="Y64" s="191"/>
      <c r="Z64" s="338"/>
    </row>
    <row r="65" spans="1:26" ht="24.95" customHeight="1">
      <c r="A65" s="191"/>
      <c r="B65" s="191"/>
      <c r="C65" s="191"/>
      <c r="D65" s="191"/>
      <c r="E65" s="191"/>
      <c r="F65" s="191"/>
      <c r="G65" s="191"/>
      <c r="H65" s="191"/>
      <c r="I65" s="191"/>
      <c r="J65" s="191"/>
      <c r="K65" s="191"/>
      <c r="L65" s="191"/>
      <c r="M65" s="191"/>
      <c r="N65" s="191"/>
      <c r="O65" s="191"/>
      <c r="P65" s="191"/>
      <c r="Q65" s="191"/>
      <c r="R65" s="191"/>
      <c r="S65" s="191"/>
      <c r="T65" s="191"/>
      <c r="U65" s="191"/>
      <c r="V65" s="191"/>
      <c r="W65" s="191"/>
      <c r="X65" s="191"/>
      <c r="Y65" s="191"/>
      <c r="Z65" s="338"/>
    </row>
    <row r="66" spans="1:26" ht="24.95" customHeight="1">
      <c r="A66" s="191"/>
      <c r="B66" s="191"/>
      <c r="C66" s="191"/>
      <c r="D66" s="191"/>
      <c r="E66" s="191"/>
      <c r="F66" s="191"/>
      <c r="G66" s="191"/>
      <c r="H66" s="191"/>
      <c r="I66" s="191"/>
      <c r="J66" s="191"/>
      <c r="K66" s="191"/>
      <c r="L66" s="191"/>
      <c r="M66" s="191"/>
      <c r="N66" s="191"/>
      <c r="O66" s="191"/>
      <c r="P66" s="191"/>
      <c r="Q66" s="191"/>
      <c r="R66" s="191"/>
      <c r="S66" s="191"/>
      <c r="T66" s="191"/>
      <c r="U66" s="191"/>
      <c r="V66" s="191"/>
      <c r="W66" s="191"/>
      <c r="X66" s="191"/>
      <c r="Y66" s="191"/>
      <c r="Z66" s="338"/>
    </row>
    <row r="67" spans="1:26" ht="24.95" customHeight="1">
      <c r="A67" s="191"/>
      <c r="B67" s="191"/>
      <c r="C67" s="191"/>
      <c r="D67" s="191"/>
      <c r="E67" s="191"/>
      <c r="F67" s="191"/>
      <c r="G67" s="191"/>
      <c r="H67" s="191"/>
      <c r="I67" s="191"/>
      <c r="J67" s="191"/>
      <c r="K67" s="191"/>
      <c r="L67" s="191"/>
      <c r="M67" s="191"/>
      <c r="N67" s="191"/>
      <c r="O67" s="191"/>
      <c r="P67" s="191"/>
      <c r="Q67" s="191"/>
      <c r="R67" s="191"/>
      <c r="S67" s="191"/>
      <c r="T67" s="191"/>
      <c r="U67" s="191"/>
      <c r="V67" s="191"/>
      <c r="W67" s="191"/>
      <c r="X67" s="191"/>
      <c r="Y67" s="191"/>
      <c r="Z67" s="338"/>
    </row>
    <row r="68" spans="1:26" ht="24.95" customHeight="1">
      <c r="A68" s="191"/>
      <c r="B68" s="191"/>
      <c r="C68" s="191"/>
      <c r="D68" s="191"/>
      <c r="E68" s="191"/>
      <c r="F68" s="191"/>
      <c r="G68" s="191"/>
      <c r="H68" s="191"/>
      <c r="I68" s="191"/>
      <c r="J68" s="191"/>
      <c r="K68" s="191"/>
      <c r="L68" s="191"/>
      <c r="M68" s="191"/>
      <c r="N68" s="191"/>
      <c r="O68" s="191"/>
      <c r="P68" s="191"/>
      <c r="Q68" s="191"/>
      <c r="R68" s="191"/>
      <c r="S68" s="191"/>
      <c r="T68" s="191"/>
      <c r="U68" s="191"/>
      <c r="V68" s="191"/>
      <c r="W68" s="191"/>
      <c r="X68" s="191"/>
      <c r="Y68" s="191"/>
      <c r="Z68" s="338"/>
    </row>
    <row r="69" spans="1:26" ht="24.95" customHeight="1">
      <c r="A69" s="191"/>
      <c r="B69" s="191"/>
      <c r="C69" s="191"/>
      <c r="D69" s="191"/>
      <c r="E69" s="191"/>
      <c r="F69" s="191"/>
      <c r="G69" s="191"/>
      <c r="H69" s="191"/>
      <c r="I69" s="191"/>
      <c r="J69" s="191"/>
      <c r="K69" s="191"/>
      <c r="L69" s="191"/>
      <c r="M69" s="191"/>
      <c r="N69" s="191"/>
      <c r="O69" s="191"/>
      <c r="P69" s="191"/>
      <c r="Q69" s="191"/>
      <c r="R69" s="191"/>
      <c r="S69" s="191"/>
      <c r="T69" s="191"/>
      <c r="U69" s="191"/>
      <c r="V69" s="191"/>
      <c r="W69" s="191"/>
      <c r="X69" s="191"/>
      <c r="Y69" s="191"/>
      <c r="Z69" s="338"/>
    </row>
    <row r="70" spans="1:26" ht="24.95" customHeight="1">
      <c r="A70" s="191"/>
      <c r="B70" s="191"/>
      <c r="C70" s="191"/>
      <c r="D70" s="191"/>
      <c r="E70" s="191"/>
      <c r="F70" s="191"/>
      <c r="G70" s="191"/>
      <c r="H70" s="191"/>
      <c r="I70" s="191"/>
      <c r="J70" s="191"/>
      <c r="K70" s="191"/>
      <c r="L70" s="191"/>
      <c r="M70" s="191"/>
      <c r="N70" s="191"/>
      <c r="O70" s="191"/>
      <c r="P70" s="191"/>
      <c r="Q70" s="191"/>
      <c r="R70" s="191"/>
      <c r="S70" s="191"/>
      <c r="T70" s="191"/>
      <c r="U70" s="191"/>
      <c r="V70" s="191"/>
      <c r="W70" s="191"/>
      <c r="X70" s="191"/>
      <c r="Y70" s="191"/>
      <c r="Z70" s="338"/>
    </row>
    <row r="71" spans="1:26" ht="24.95" customHeight="1">
      <c r="A71" s="191"/>
      <c r="B71" s="191"/>
      <c r="C71" s="191"/>
      <c r="D71" s="191"/>
      <c r="E71" s="191"/>
      <c r="F71" s="191"/>
      <c r="G71" s="191"/>
      <c r="H71" s="191"/>
      <c r="I71" s="191"/>
      <c r="J71" s="191"/>
      <c r="K71" s="191"/>
      <c r="L71" s="191"/>
      <c r="M71" s="191"/>
      <c r="N71" s="191"/>
      <c r="O71" s="191"/>
      <c r="P71" s="191"/>
      <c r="Q71" s="191"/>
      <c r="R71" s="191"/>
      <c r="S71" s="191"/>
      <c r="T71" s="191"/>
      <c r="U71" s="191"/>
      <c r="V71" s="191"/>
      <c r="W71" s="191"/>
      <c r="X71" s="191"/>
      <c r="Y71" s="191"/>
      <c r="Z71" s="338"/>
    </row>
    <row r="72" spans="1:26" ht="24.95" customHeight="1">
      <c r="A72" s="191"/>
      <c r="B72" s="191"/>
      <c r="C72" s="191"/>
      <c r="D72" s="191"/>
      <c r="E72" s="191"/>
      <c r="F72" s="191"/>
      <c r="G72" s="191"/>
      <c r="H72" s="191"/>
      <c r="I72" s="191"/>
      <c r="J72" s="191"/>
      <c r="K72" s="191"/>
      <c r="L72" s="191"/>
      <c r="M72" s="191"/>
      <c r="N72" s="191"/>
      <c r="O72" s="191"/>
      <c r="P72" s="191"/>
      <c r="Q72" s="191"/>
      <c r="R72" s="191"/>
      <c r="S72" s="191"/>
      <c r="T72" s="191"/>
      <c r="U72" s="191"/>
      <c r="V72" s="191"/>
      <c r="W72" s="191"/>
      <c r="X72" s="191"/>
      <c r="Y72" s="191"/>
      <c r="Z72" s="338"/>
    </row>
    <row r="73" spans="1:26">
      <c r="A73" s="191"/>
      <c r="B73" s="191"/>
      <c r="C73" s="191"/>
      <c r="D73" s="191"/>
      <c r="E73" s="191"/>
      <c r="F73" s="191"/>
      <c r="G73" s="191"/>
      <c r="H73" s="191"/>
      <c r="I73" s="191"/>
      <c r="J73" s="191"/>
      <c r="K73" s="191"/>
      <c r="L73" s="191"/>
      <c r="M73" s="191"/>
      <c r="N73" s="191"/>
      <c r="O73" s="191"/>
      <c r="P73" s="191"/>
      <c r="Q73" s="191"/>
      <c r="R73" s="191"/>
      <c r="S73" s="191"/>
      <c r="T73" s="191"/>
      <c r="U73" s="191"/>
      <c r="V73" s="191"/>
      <c r="W73" s="191"/>
      <c r="X73" s="191"/>
      <c r="Y73" s="191"/>
      <c r="Z73" s="288"/>
    </row>
    <row r="74" spans="1:26" ht="24.95" customHeight="1">
      <c r="A74" s="191"/>
      <c r="B74" s="191"/>
      <c r="C74" s="191"/>
      <c r="D74" s="191"/>
      <c r="E74" s="191"/>
      <c r="F74" s="191"/>
      <c r="G74" s="191"/>
      <c r="H74" s="191"/>
      <c r="I74" s="191"/>
      <c r="J74" s="191"/>
      <c r="K74" s="191"/>
      <c r="L74" s="191"/>
      <c r="M74" s="191"/>
      <c r="N74" s="191"/>
      <c r="O74" s="191"/>
      <c r="P74" s="191"/>
      <c r="Q74" s="191"/>
      <c r="R74" s="191"/>
      <c r="S74" s="191"/>
      <c r="T74" s="191"/>
      <c r="U74" s="191"/>
      <c r="V74" s="191"/>
      <c r="W74" s="191"/>
      <c r="X74" s="191"/>
      <c r="Y74" s="191"/>
      <c r="Z74" s="338"/>
    </row>
    <row r="75" spans="1:26" ht="24.95" customHeight="1">
      <c r="A75" s="191"/>
      <c r="B75" s="191"/>
      <c r="C75" s="191"/>
      <c r="D75" s="191"/>
      <c r="E75" s="191"/>
      <c r="F75" s="191"/>
      <c r="G75" s="191"/>
      <c r="H75" s="191"/>
      <c r="I75" s="191"/>
      <c r="J75" s="191"/>
      <c r="K75" s="191"/>
      <c r="L75" s="191"/>
      <c r="M75" s="191"/>
      <c r="N75" s="191"/>
      <c r="O75" s="191"/>
      <c r="P75" s="191"/>
      <c r="Q75" s="191"/>
      <c r="R75" s="191"/>
      <c r="S75" s="191"/>
      <c r="T75" s="191"/>
      <c r="U75" s="191"/>
      <c r="V75" s="191"/>
      <c r="W75" s="191"/>
      <c r="X75" s="191"/>
      <c r="Y75" s="191"/>
      <c r="Z75" s="338"/>
    </row>
    <row r="76" spans="1:26" ht="24.95" customHeight="1">
      <c r="A76" s="191"/>
      <c r="B76" s="191"/>
      <c r="C76" s="191"/>
      <c r="D76" s="191"/>
      <c r="E76" s="191"/>
      <c r="F76" s="191"/>
      <c r="G76" s="191"/>
      <c r="H76" s="191"/>
      <c r="I76" s="191"/>
      <c r="J76" s="191"/>
      <c r="K76" s="191"/>
      <c r="L76" s="191"/>
      <c r="M76" s="191"/>
      <c r="N76" s="191"/>
      <c r="O76" s="191"/>
      <c r="P76" s="191"/>
      <c r="Q76" s="191"/>
      <c r="R76" s="191"/>
      <c r="S76" s="191"/>
      <c r="T76" s="191"/>
      <c r="U76" s="191"/>
      <c r="V76" s="191"/>
      <c r="W76" s="191"/>
      <c r="X76" s="191"/>
      <c r="Y76" s="191"/>
      <c r="Z76" s="338"/>
    </row>
    <row r="77" spans="1:26" ht="24.95" customHeight="1">
      <c r="A77" s="191"/>
      <c r="B77" s="191"/>
      <c r="C77" s="191"/>
      <c r="D77" s="191"/>
      <c r="E77" s="191"/>
      <c r="F77" s="191"/>
      <c r="G77" s="191"/>
      <c r="H77" s="191"/>
      <c r="I77" s="191"/>
      <c r="J77" s="191"/>
      <c r="K77" s="191"/>
      <c r="L77" s="191"/>
      <c r="M77" s="191"/>
      <c r="N77" s="191"/>
      <c r="O77" s="191"/>
      <c r="P77" s="191"/>
      <c r="Q77" s="191"/>
      <c r="R77" s="191"/>
      <c r="S77" s="191"/>
      <c r="T77" s="191"/>
      <c r="U77" s="191"/>
      <c r="V77" s="191"/>
      <c r="W77" s="191"/>
      <c r="X77" s="191"/>
      <c r="Y77" s="191"/>
      <c r="Z77" s="338"/>
    </row>
    <row r="78" spans="1:26">
      <c r="A78" s="191"/>
      <c r="B78" s="191"/>
      <c r="C78" s="191"/>
      <c r="D78" s="191"/>
      <c r="E78" s="191"/>
      <c r="F78" s="191"/>
      <c r="G78" s="191"/>
      <c r="H78" s="191"/>
      <c r="I78" s="191"/>
      <c r="J78" s="191"/>
      <c r="K78" s="191"/>
      <c r="L78" s="191"/>
      <c r="M78" s="191"/>
      <c r="N78" s="191"/>
      <c r="O78" s="191"/>
      <c r="P78" s="191"/>
      <c r="Q78" s="191"/>
      <c r="R78" s="191"/>
      <c r="S78" s="191"/>
      <c r="T78" s="191"/>
      <c r="U78" s="191"/>
      <c r="V78" s="191"/>
      <c r="W78" s="191"/>
      <c r="X78" s="191"/>
      <c r="Y78" s="191"/>
      <c r="Z78" s="288"/>
    </row>
    <row r="79" spans="1:26" ht="24.95" customHeight="1">
      <c r="A79" s="191"/>
      <c r="B79" s="191"/>
      <c r="C79" s="191"/>
      <c r="D79" s="191"/>
      <c r="E79" s="191"/>
      <c r="F79" s="191"/>
      <c r="G79" s="191"/>
      <c r="H79" s="191"/>
      <c r="I79" s="191"/>
      <c r="J79" s="191"/>
      <c r="K79" s="191"/>
      <c r="L79" s="191"/>
      <c r="M79" s="191"/>
      <c r="N79" s="191"/>
      <c r="O79" s="191"/>
      <c r="P79" s="191"/>
      <c r="Q79" s="191"/>
      <c r="R79" s="191"/>
      <c r="S79" s="191"/>
      <c r="T79" s="191"/>
      <c r="U79" s="191"/>
      <c r="V79" s="191"/>
      <c r="W79" s="191"/>
      <c r="X79" s="191"/>
      <c r="Y79" s="191"/>
      <c r="Z79" s="338"/>
    </row>
    <row r="80" spans="1:26" ht="24.95" customHeight="1">
      <c r="A80" s="191"/>
      <c r="B80" s="191"/>
      <c r="C80" s="191"/>
      <c r="D80" s="191"/>
      <c r="E80" s="191"/>
      <c r="F80" s="191"/>
      <c r="G80" s="191"/>
      <c r="H80" s="191"/>
      <c r="I80" s="191"/>
      <c r="J80" s="191"/>
      <c r="K80" s="191"/>
      <c r="L80" s="191"/>
      <c r="M80" s="191"/>
      <c r="N80" s="191"/>
      <c r="O80" s="191"/>
      <c r="P80" s="191"/>
      <c r="Q80" s="191"/>
      <c r="R80" s="191"/>
      <c r="S80" s="191"/>
      <c r="T80" s="191"/>
      <c r="U80" s="191"/>
      <c r="V80" s="191"/>
      <c r="W80" s="191"/>
      <c r="X80" s="191"/>
      <c r="Y80" s="191"/>
      <c r="Z80" s="338"/>
    </row>
    <row r="81" spans="1:26" ht="24.95" customHeight="1">
      <c r="A81" s="191"/>
      <c r="B81" s="191"/>
      <c r="C81" s="191"/>
      <c r="D81" s="191"/>
      <c r="E81" s="191"/>
      <c r="F81" s="191"/>
      <c r="G81" s="191"/>
      <c r="H81" s="191"/>
      <c r="I81" s="191"/>
      <c r="J81" s="191"/>
      <c r="K81" s="191"/>
      <c r="L81" s="191"/>
      <c r="M81" s="191"/>
      <c r="N81" s="191"/>
      <c r="O81" s="191"/>
      <c r="P81" s="191"/>
      <c r="Q81" s="191"/>
      <c r="R81" s="191"/>
      <c r="S81" s="191"/>
      <c r="T81" s="191"/>
      <c r="U81" s="191"/>
      <c r="V81" s="191"/>
      <c r="W81" s="191"/>
      <c r="X81" s="191"/>
      <c r="Y81" s="191"/>
      <c r="Z81" s="338"/>
    </row>
    <row r="82" spans="1:26" s="106" customFormat="1" ht="24.95" customHeight="1">
      <c r="A82" s="191"/>
      <c r="B82" s="191"/>
      <c r="C82" s="191"/>
      <c r="D82" s="191"/>
      <c r="E82" s="191"/>
      <c r="F82" s="191"/>
      <c r="G82" s="191"/>
      <c r="H82" s="191"/>
      <c r="I82" s="191"/>
      <c r="J82" s="191"/>
      <c r="K82" s="191"/>
      <c r="L82" s="191"/>
      <c r="M82" s="191"/>
      <c r="N82" s="191"/>
      <c r="O82" s="191"/>
      <c r="P82" s="191"/>
      <c r="Q82" s="191"/>
      <c r="R82" s="191"/>
      <c r="S82" s="191"/>
      <c r="T82" s="191"/>
      <c r="U82" s="191"/>
      <c r="V82" s="191"/>
      <c r="W82" s="191"/>
      <c r="X82" s="191"/>
      <c r="Y82" s="191"/>
      <c r="Z82" s="247"/>
    </row>
    <row r="83" spans="1:26">
      <c r="A83" s="191"/>
      <c r="B83" s="191"/>
      <c r="C83" s="191"/>
      <c r="D83" s="191"/>
      <c r="E83" s="191"/>
      <c r="F83" s="191"/>
      <c r="G83" s="191"/>
      <c r="H83" s="191"/>
      <c r="I83" s="191"/>
      <c r="J83" s="191"/>
      <c r="K83" s="191"/>
      <c r="L83" s="191"/>
      <c r="M83" s="191"/>
      <c r="N83" s="191"/>
      <c r="O83" s="191"/>
      <c r="P83" s="191"/>
      <c r="Q83" s="191"/>
      <c r="R83" s="191"/>
      <c r="S83" s="191"/>
      <c r="T83" s="191"/>
      <c r="U83" s="191"/>
      <c r="V83" s="191"/>
      <c r="W83" s="191"/>
      <c r="X83" s="191"/>
      <c r="Y83" s="191"/>
      <c r="Z83" s="288"/>
    </row>
    <row r="84" spans="1:26" ht="24.95" customHeight="1">
      <c r="A84" s="191"/>
      <c r="B84" s="191"/>
      <c r="C84" s="191"/>
      <c r="D84" s="191"/>
      <c r="E84" s="191"/>
      <c r="F84" s="191"/>
      <c r="G84" s="191"/>
      <c r="H84" s="191"/>
      <c r="I84" s="191"/>
      <c r="J84" s="191"/>
      <c r="K84" s="191"/>
      <c r="L84" s="191"/>
      <c r="M84" s="191"/>
      <c r="N84" s="191"/>
      <c r="O84" s="191"/>
      <c r="P84" s="191"/>
      <c r="Q84" s="191"/>
      <c r="R84" s="191"/>
      <c r="S84" s="191"/>
      <c r="T84" s="191"/>
      <c r="U84" s="191"/>
      <c r="V84" s="191"/>
      <c r="W84" s="191"/>
      <c r="X84" s="191"/>
      <c r="Y84" s="191"/>
      <c r="Z84" s="338"/>
    </row>
    <row r="85" spans="1:26" ht="24.95" customHeight="1">
      <c r="A85" s="191"/>
      <c r="B85" s="191"/>
      <c r="C85" s="191"/>
      <c r="D85" s="191"/>
      <c r="E85" s="191"/>
      <c r="F85" s="191"/>
      <c r="G85" s="191"/>
      <c r="H85" s="191"/>
      <c r="I85" s="191"/>
      <c r="J85" s="191"/>
      <c r="K85" s="191"/>
      <c r="L85" s="191"/>
      <c r="M85" s="191"/>
      <c r="N85" s="191"/>
      <c r="O85" s="191"/>
      <c r="P85" s="191"/>
      <c r="Q85" s="191"/>
      <c r="R85" s="191"/>
      <c r="S85" s="191"/>
      <c r="T85" s="191"/>
      <c r="U85" s="191"/>
      <c r="V85" s="191"/>
      <c r="W85" s="191"/>
      <c r="X85" s="191"/>
      <c r="Y85" s="191"/>
      <c r="Z85" s="338"/>
    </row>
    <row r="86" spans="1:26" s="106" customFormat="1" ht="24.95" customHeight="1">
      <c r="A86" s="191"/>
      <c r="B86" s="191"/>
      <c r="C86" s="191"/>
      <c r="D86" s="191"/>
      <c r="E86" s="191"/>
      <c r="F86" s="191"/>
      <c r="G86" s="191"/>
      <c r="H86" s="191"/>
      <c r="I86" s="191"/>
      <c r="J86" s="191"/>
      <c r="K86" s="191"/>
      <c r="L86" s="191"/>
      <c r="M86" s="191"/>
      <c r="N86" s="191"/>
      <c r="O86" s="191"/>
      <c r="P86" s="191"/>
      <c r="Q86" s="191"/>
      <c r="R86" s="191"/>
      <c r="S86" s="191"/>
      <c r="T86" s="191"/>
      <c r="U86" s="191"/>
      <c r="V86" s="191"/>
      <c r="W86" s="191"/>
      <c r="X86" s="191"/>
      <c r="Y86" s="191"/>
      <c r="Z86" s="247"/>
    </row>
    <row r="87" spans="1:26" ht="24.95" customHeight="1">
      <c r="A87" s="191"/>
      <c r="B87" s="191"/>
      <c r="C87" s="191"/>
      <c r="D87" s="191"/>
      <c r="E87" s="191"/>
      <c r="F87" s="191"/>
      <c r="G87" s="191"/>
      <c r="H87" s="191"/>
      <c r="I87" s="191"/>
      <c r="J87" s="191"/>
      <c r="K87" s="191"/>
      <c r="L87" s="191"/>
      <c r="M87" s="191"/>
      <c r="N87" s="191"/>
      <c r="O87" s="191"/>
      <c r="P87" s="191"/>
      <c r="Q87" s="191"/>
      <c r="R87" s="191"/>
      <c r="S87" s="191"/>
      <c r="T87" s="191"/>
      <c r="U87" s="191"/>
      <c r="V87" s="191"/>
      <c r="W87" s="191"/>
      <c r="X87" s="191"/>
      <c r="Y87" s="191"/>
      <c r="Z87" s="338"/>
    </row>
    <row r="88" spans="1:26" ht="24.95" customHeight="1">
      <c r="A88" s="191"/>
      <c r="B88" s="191"/>
      <c r="C88" s="191"/>
      <c r="D88" s="191"/>
      <c r="E88" s="191"/>
      <c r="F88" s="191"/>
      <c r="G88" s="191"/>
      <c r="H88" s="191"/>
      <c r="I88" s="191"/>
      <c r="J88" s="191"/>
      <c r="K88" s="191"/>
      <c r="L88" s="191"/>
      <c r="M88" s="191"/>
      <c r="N88" s="191"/>
      <c r="O88" s="191"/>
      <c r="P88" s="191"/>
      <c r="Q88" s="191"/>
      <c r="R88" s="191"/>
      <c r="S88" s="191"/>
      <c r="T88" s="191"/>
      <c r="U88" s="191"/>
      <c r="V88" s="191"/>
      <c r="W88" s="191"/>
      <c r="X88" s="191"/>
      <c r="Y88" s="191"/>
      <c r="Z88" s="338"/>
    </row>
    <row r="89" spans="1:26">
      <c r="A89" s="191"/>
      <c r="B89" s="191"/>
      <c r="C89" s="191"/>
      <c r="D89" s="191"/>
      <c r="E89" s="191"/>
      <c r="F89" s="191"/>
      <c r="G89" s="191"/>
      <c r="H89" s="191"/>
      <c r="I89" s="191"/>
      <c r="J89" s="191"/>
      <c r="K89" s="191"/>
      <c r="L89" s="191"/>
      <c r="M89" s="191"/>
      <c r="N89" s="191"/>
      <c r="O89" s="191"/>
      <c r="P89" s="191"/>
      <c r="Q89" s="191"/>
      <c r="R89" s="191"/>
      <c r="S89" s="191"/>
      <c r="T89" s="191"/>
      <c r="U89" s="191"/>
      <c r="V89" s="191"/>
      <c r="W89" s="191"/>
      <c r="X89" s="191"/>
      <c r="Y89" s="191"/>
      <c r="Z89" s="288"/>
    </row>
    <row r="90" spans="1:26" ht="24.95" customHeight="1">
      <c r="A90" s="191"/>
      <c r="B90" s="191"/>
      <c r="C90" s="191"/>
      <c r="D90" s="191"/>
      <c r="E90" s="191"/>
      <c r="F90" s="191"/>
      <c r="G90" s="191"/>
      <c r="H90" s="191"/>
      <c r="I90" s="191"/>
      <c r="J90" s="191"/>
      <c r="K90" s="191"/>
      <c r="L90" s="191"/>
      <c r="M90" s="191"/>
      <c r="N90" s="191"/>
      <c r="O90" s="191"/>
      <c r="P90" s="191"/>
      <c r="Q90" s="191"/>
      <c r="R90" s="191"/>
      <c r="S90" s="191"/>
      <c r="T90" s="191"/>
      <c r="U90" s="191"/>
      <c r="V90" s="191"/>
      <c r="W90" s="191"/>
      <c r="X90" s="191"/>
      <c r="Y90" s="191"/>
      <c r="Z90" s="338"/>
    </row>
    <row r="91" spans="1:26" ht="24.95" customHeight="1">
      <c r="A91" s="191"/>
      <c r="B91" s="191"/>
      <c r="C91" s="191"/>
      <c r="D91" s="191"/>
      <c r="E91" s="191"/>
      <c r="F91" s="191"/>
      <c r="G91" s="191"/>
      <c r="H91" s="191"/>
      <c r="I91" s="191"/>
      <c r="J91" s="191"/>
      <c r="K91" s="191"/>
      <c r="L91" s="191"/>
      <c r="M91" s="191"/>
      <c r="N91" s="191"/>
      <c r="O91" s="191"/>
      <c r="P91" s="191"/>
      <c r="Q91" s="191"/>
      <c r="R91" s="191"/>
      <c r="S91" s="191"/>
      <c r="T91" s="191"/>
      <c r="U91" s="191"/>
      <c r="V91" s="191"/>
      <c r="W91" s="191"/>
      <c r="X91" s="191"/>
      <c r="Y91" s="191"/>
      <c r="Z91" s="338"/>
    </row>
    <row r="92" spans="1:26" s="106" customFormat="1" ht="24.95" customHeight="1">
      <c r="A92" s="191"/>
      <c r="B92" s="191"/>
      <c r="C92" s="191"/>
      <c r="D92" s="191"/>
      <c r="E92" s="191"/>
      <c r="F92" s="191"/>
      <c r="G92" s="191"/>
      <c r="H92" s="191"/>
      <c r="I92" s="191"/>
      <c r="J92" s="191"/>
      <c r="K92" s="191"/>
      <c r="L92" s="191"/>
      <c r="M92" s="191"/>
      <c r="N92" s="191"/>
      <c r="O92" s="191"/>
      <c r="P92" s="191"/>
      <c r="Q92" s="191"/>
      <c r="R92" s="191"/>
      <c r="S92" s="191"/>
      <c r="T92" s="191"/>
      <c r="U92" s="191"/>
      <c r="V92" s="191"/>
      <c r="W92" s="191"/>
      <c r="X92" s="191"/>
      <c r="Y92" s="191"/>
      <c r="Z92" s="247"/>
    </row>
    <row r="93" spans="1:26">
      <c r="A93" s="191"/>
      <c r="B93" s="191"/>
      <c r="C93" s="191"/>
      <c r="D93" s="191"/>
      <c r="E93" s="191"/>
      <c r="F93" s="191"/>
      <c r="G93" s="191"/>
      <c r="H93" s="191"/>
      <c r="I93" s="191"/>
      <c r="J93" s="191"/>
      <c r="K93" s="191"/>
      <c r="L93" s="191"/>
      <c r="M93" s="191"/>
      <c r="N93" s="191"/>
      <c r="O93" s="191"/>
      <c r="P93" s="191"/>
      <c r="Q93" s="191"/>
      <c r="R93" s="191"/>
      <c r="S93" s="191"/>
      <c r="T93" s="191"/>
      <c r="U93" s="191"/>
      <c r="V93" s="191"/>
      <c r="W93" s="191"/>
      <c r="X93" s="191"/>
      <c r="Y93" s="191"/>
      <c r="Z93" s="288"/>
    </row>
    <row r="94" spans="1:26" ht="24.95" customHeight="1">
      <c r="A94" s="191"/>
      <c r="B94" s="191"/>
      <c r="C94" s="191"/>
      <c r="D94" s="191"/>
      <c r="E94" s="191"/>
      <c r="F94" s="191"/>
      <c r="G94" s="191"/>
      <c r="H94" s="191"/>
      <c r="I94" s="191"/>
      <c r="J94" s="191"/>
      <c r="K94" s="191"/>
      <c r="L94" s="191"/>
      <c r="M94" s="191"/>
      <c r="N94" s="191"/>
      <c r="O94" s="191"/>
      <c r="P94" s="191"/>
      <c r="Q94" s="191"/>
      <c r="R94" s="191"/>
      <c r="S94" s="191"/>
      <c r="T94" s="191"/>
      <c r="U94" s="191"/>
      <c r="V94" s="191"/>
      <c r="W94" s="191"/>
      <c r="X94" s="191"/>
      <c r="Y94" s="191"/>
      <c r="Z94" s="338"/>
    </row>
    <row r="95" spans="1:26" ht="24.95" customHeight="1">
      <c r="A95" s="191"/>
      <c r="B95" s="191"/>
      <c r="C95" s="191"/>
      <c r="D95" s="191"/>
      <c r="E95" s="191"/>
      <c r="F95" s="191"/>
      <c r="G95" s="191"/>
      <c r="H95" s="191"/>
      <c r="I95" s="191"/>
      <c r="J95" s="191"/>
      <c r="K95" s="191"/>
      <c r="L95" s="191"/>
      <c r="M95" s="191"/>
      <c r="N95" s="191"/>
      <c r="O95" s="191"/>
      <c r="P95" s="191"/>
      <c r="Q95" s="191"/>
      <c r="R95" s="191"/>
      <c r="S95" s="191"/>
      <c r="T95" s="191"/>
      <c r="U95" s="191"/>
      <c r="V95" s="191"/>
      <c r="W95" s="191"/>
      <c r="X95" s="191"/>
      <c r="Y95" s="191"/>
      <c r="Z95" s="338"/>
    </row>
    <row r="96" spans="1:26" ht="24.95" customHeight="1">
      <c r="A96" s="191"/>
      <c r="B96" s="191"/>
      <c r="C96" s="191"/>
      <c r="D96" s="191"/>
      <c r="E96" s="191"/>
      <c r="F96" s="191"/>
      <c r="G96" s="191"/>
      <c r="H96" s="191"/>
      <c r="I96" s="191"/>
      <c r="J96" s="191"/>
      <c r="K96" s="191"/>
      <c r="L96" s="191"/>
      <c r="M96" s="191"/>
      <c r="N96" s="191"/>
      <c r="O96" s="191"/>
      <c r="P96" s="191"/>
      <c r="Q96" s="191"/>
      <c r="R96" s="191"/>
      <c r="S96" s="191"/>
      <c r="T96" s="191"/>
      <c r="U96" s="191"/>
      <c r="V96" s="191"/>
      <c r="W96" s="191"/>
      <c r="X96" s="191"/>
      <c r="Y96" s="191"/>
      <c r="Z96" s="338"/>
    </row>
    <row r="97" spans="1:26">
      <c r="A97" s="191"/>
      <c r="B97" s="191"/>
      <c r="C97" s="191"/>
      <c r="D97" s="191"/>
      <c r="E97" s="191"/>
      <c r="F97" s="191"/>
      <c r="G97" s="191"/>
      <c r="H97" s="191"/>
      <c r="I97" s="191"/>
      <c r="J97" s="191"/>
      <c r="K97" s="191"/>
      <c r="L97" s="191"/>
      <c r="M97" s="191"/>
      <c r="N97" s="191"/>
      <c r="O97" s="191"/>
      <c r="P97" s="191"/>
      <c r="Q97" s="191"/>
      <c r="R97" s="191"/>
      <c r="S97" s="191"/>
      <c r="T97" s="191"/>
      <c r="U97" s="191"/>
      <c r="V97" s="191"/>
      <c r="W97" s="191"/>
      <c r="X97" s="191"/>
      <c r="Y97" s="191"/>
      <c r="Z97" s="288"/>
    </row>
    <row r="98" spans="1:26" ht="24.95" customHeight="1">
      <c r="A98" s="191"/>
      <c r="B98" s="191"/>
      <c r="C98" s="191"/>
      <c r="D98" s="191"/>
      <c r="E98" s="191"/>
      <c r="F98" s="191"/>
      <c r="G98" s="191"/>
      <c r="H98" s="191"/>
      <c r="I98" s="191"/>
      <c r="J98" s="191"/>
      <c r="K98" s="191"/>
      <c r="L98" s="191"/>
      <c r="M98" s="191"/>
      <c r="N98" s="191"/>
      <c r="O98" s="191"/>
      <c r="P98" s="191"/>
      <c r="Q98" s="191"/>
      <c r="R98" s="191"/>
      <c r="S98" s="191"/>
      <c r="T98" s="191"/>
      <c r="U98" s="191"/>
      <c r="V98" s="191"/>
      <c r="W98" s="191"/>
      <c r="X98" s="191"/>
      <c r="Y98" s="191"/>
      <c r="Z98" s="338"/>
    </row>
    <row r="99" spans="1:26" ht="24.95" customHeight="1">
      <c r="A99" s="191"/>
      <c r="B99" s="191"/>
      <c r="C99" s="191"/>
      <c r="D99" s="191"/>
      <c r="E99" s="191"/>
      <c r="F99" s="191"/>
      <c r="G99" s="191"/>
      <c r="H99" s="191"/>
      <c r="I99" s="191"/>
      <c r="J99" s="191"/>
      <c r="K99" s="191"/>
      <c r="L99" s="191"/>
      <c r="M99" s="191"/>
      <c r="N99" s="191"/>
      <c r="O99" s="191"/>
      <c r="P99" s="191"/>
      <c r="Q99" s="191"/>
      <c r="R99" s="191"/>
      <c r="S99" s="191"/>
      <c r="T99" s="191"/>
      <c r="U99" s="191"/>
      <c r="V99" s="191"/>
      <c r="W99" s="191"/>
      <c r="X99" s="191"/>
      <c r="Y99" s="191"/>
      <c r="Z99" s="338"/>
    </row>
    <row r="100" spans="1:26" ht="24.95" customHeight="1">
      <c r="A100" s="191"/>
      <c r="B100" s="191"/>
      <c r="C100" s="191"/>
      <c r="D100" s="191"/>
      <c r="E100" s="191"/>
      <c r="F100" s="191"/>
      <c r="G100" s="191"/>
      <c r="H100" s="191"/>
      <c r="I100" s="191"/>
      <c r="J100" s="191"/>
      <c r="K100" s="191"/>
      <c r="L100" s="191"/>
      <c r="M100" s="191"/>
      <c r="N100" s="191"/>
      <c r="O100" s="191"/>
      <c r="P100" s="191"/>
      <c r="Q100" s="191"/>
      <c r="R100" s="191"/>
      <c r="S100" s="191"/>
      <c r="T100" s="191"/>
      <c r="U100" s="191"/>
      <c r="V100" s="191"/>
      <c r="W100" s="191"/>
      <c r="X100" s="191"/>
      <c r="Y100" s="191"/>
      <c r="Z100" s="338"/>
    </row>
    <row r="101" spans="1:26">
      <c r="A101" s="191"/>
      <c r="B101" s="191"/>
      <c r="C101" s="191"/>
      <c r="D101" s="191"/>
      <c r="E101" s="191"/>
      <c r="F101" s="191"/>
      <c r="G101" s="191"/>
      <c r="H101" s="191"/>
      <c r="I101" s="191"/>
      <c r="J101" s="191"/>
      <c r="K101" s="191"/>
      <c r="L101" s="191"/>
      <c r="M101" s="191"/>
      <c r="N101" s="191"/>
      <c r="O101" s="191"/>
      <c r="P101" s="191"/>
      <c r="Q101" s="191"/>
      <c r="R101" s="191"/>
      <c r="S101" s="191"/>
      <c r="T101" s="191"/>
      <c r="U101" s="191"/>
      <c r="V101" s="191"/>
      <c r="W101" s="191"/>
      <c r="X101" s="191"/>
      <c r="Y101" s="191"/>
      <c r="Z101" s="288"/>
    </row>
    <row r="102" spans="1:26" ht="24.95" customHeight="1">
      <c r="A102" s="191"/>
      <c r="B102" s="191"/>
      <c r="C102" s="191"/>
      <c r="D102" s="191"/>
      <c r="E102" s="191"/>
      <c r="F102" s="191"/>
      <c r="G102" s="191"/>
      <c r="H102" s="191"/>
      <c r="I102" s="191"/>
      <c r="J102" s="191"/>
      <c r="K102" s="191"/>
      <c r="L102" s="191"/>
      <c r="M102" s="191"/>
      <c r="N102" s="191"/>
      <c r="O102" s="191"/>
      <c r="P102" s="191"/>
      <c r="Q102" s="191"/>
      <c r="R102" s="191"/>
      <c r="S102" s="191"/>
      <c r="T102" s="191"/>
      <c r="U102" s="191"/>
      <c r="V102" s="191"/>
      <c r="W102" s="191"/>
      <c r="X102" s="191"/>
      <c r="Y102" s="191"/>
      <c r="Z102" s="338"/>
    </row>
    <row r="103" spans="1:26" s="106" customFormat="1" ht="24.95" customHeight="1">
      <c r="A103" s="191"/>
      <c r="B103" s="191"/>
      <c r="C103" s="191"/>
      <c r="D103" s="191"/>
      <c r="E103" s="191"/>
      <c r="F103" s="191"/>
      <c r="G103" s="191"/>
      <c r="H103" s="191"/>
      <c r="I103" s="191"/>
      <c r="J103" s="191"/>
      <c r="K103" s="191"/>
      <c r="L103" s="191"/>
      <c r="M103" s="191"/>
      <c r="N103" s="191"/>
      <c r="O103" s="191"/>
      <c r="P103" s="191"/>
      <c r="Q103" s="191"/>
      <c r="R103" s="191"/>
      <c r="S103" s="191"/>
      <c r="T103" s="191"/>
      <c r="U103" s="191"/>
      <c r="V103" s="191"/>
      <c r="W103" s="191"/>
      <c r="X103" s="191"/>
      <c r="Y103" s="191"/>
      <c r="Z103" s="247"/>
    </row>
    <row r="104" spans="1:26" ht="24.95" customHeight="1">
      <c r="A104" s="191"/>
      <c r="B104" s="191"/>
      <c r="C104" s="191"/>
      <c r="D104" s="191"/>
      <c r="E104" s="191"/>
      <c r="F104" s="191"/>
      <c r="G104" s="191"/>
      <c r="H104" s="191"/>
      <c r="I104" s="191"/>
      <c r="J104" s="191"/>
      <c r="K104" s="191"/>
      <c r="L104" s="191"/>
      <c r="M104" s="191"/>
      <c r="N104" s="191"/>
      <c r="O104" s="191"/>
      <c r="P104" s="191"/>
      <c r="Q104" s="191"/>
      <c r="R104" s="191"/>
      <c r="S104" s="191"/>
      <c r="T104" s="191"/>
      <c r="U104" s="191"/>
      <c r="V104" s="191"/>
      <c r="W104" s="191"/>
      <c r="X104" s="191"/>
      <c r="Y104" s="191"/>
      <c r="Z104" s="338"/>
    </row>
    <row r="105" spans="1:26" ht="24.95" customHeight="1">
      <c r="A105" s="191"/>
      <c r="B105" s="191"/>
      <c r="C105" s="191"/>
      <c r="D105" s="191"/>
      <c r="E105" s="191"/>
      <c r="F105" s="191"/>
      <c r="G105" s="191"/>
      <c r="H105" s="191"/>
      <c r="I105" s="191"/>
      <c r="J105" s="191"/>
      <c r="K105" s="191"/>
      <c r="L105" s="191"/>
      <c r="M105" s="191"/>
      <c r="N105" s="191"/>
      <c r="O105" s="191"/>
      <c r="P105" s="191"/>
      <c r="Q105" s="191"/>
      <c r="R105" s="191"/>
      <c r="S105" s="191"/>
      <c r="T105" s="191"/>
      <c r="U105" s="191"/>
      <c r="V105" s="191"/>
      <c r="W105" s="191"/>
      <c r="X105" s="191"/>
      <c r="Y105" s="191"/>
      <c r="Z105" s="338"/>
    </row>
    <row r="106" spans="1:26">
      <c r="A106" s="191"/>
      <c r="B106" s="191"/>
      <c r="C106" s="191"/>
      <c r="D106" s="191"/>
      <c r="E106" s="191"/>
      <c r="F106" s="191"/>
      <c r="G106" s="191"/>
      <c r="H106" s="191"/>
      <c r="I106" s="191"/>
      <c r="J106" s="191"/>
      <c r="K106" s="191"/>
      <c r="L106" s="191"/>
      <c r="M106" s="191"/>
      <c r="N106" s="191"/>
      <c r="O106" s="191"/>
      <c r="P106" s="191"/>
      <c r="Q106" s="191"/>
      <c r="R106" s="191"/>
      <c r="S106" s="191"/>
      <c r="T106" s="191"/>
      <c r="U106" s="191"/>
      <c r="V106" s="191"/>
      <c r="W106" s="191"/>
      <c r="X106" s="191"/>
      <c r="Y106" s="191"/>
      <c r="Z106" s="288"/>
    </row>
    <row r="107" spans="1:26">
      <c r="A107" s="191"/>
      <c r="B107" s="191"/>
      <c r="C107" s="191"/>
      <c r="D107" s="191"/>
      <c r="E107" s="191"/>
      <c r="F107" s="191"/>
      <c r="G107" s="191"/>
      <c r="H107" s="191"/>
      <c r="I107" s="191"/>
      <c r="J107" s="191"/>
      <c r="K107" s="191"/>
      <c r="L107" s="191"/>
      <c r="M107" s="191"/>
      <c r="N107" s="191"/>
      <c r="O107" s="191"/>
      <c r="P107" s="191"/>
      <c r="Q107" s="191"/>
      <c r="R107" s="191"/>
      <c r="S107" s="191"/>
      <c r="T107" s="191"/>
      <c r="U107" s="191"/>
      <c r="V107" s="191"/>
      <c r="W107" s="191"/>
      <c r="X107" s="191"/>
      <c r="Y107" s="191"/>
      <c r="Z107" s="288"/>
    </row>
    <row r="108" spans="1:26">
      <c r="A108" s="191"/>
      <c r="B108" s="191"/>
      <c r="C108" s="191"/>
      <c r="D108" s="191"/>
      <c r="E108" s="191"/>
      <c r="F108" s="191"/>
      <c r="G108" s="191"/>
      <c r="H108" s="191"/>
      <c r="I108" s="191"/>
      <c r="J108" s="191"/>
      <c r="K108" s="191"/>
      <c r="L108" s="191"/>
      <c r="M108" s="191"/>
      <c r="N108" s="191"/>
      <c r="O108" s="191"/>
      <c r="P108" s="191"/>
      <c r="Q108" s="191"/>
      <c r="R108" s="191"/>
      <c r="S108" s="191"/>
      <c r="T108" s="191"/>
      <c r="U108" s="191"/>
      <c r="V108" s="191"/>
      <c r="W108" s="191"/>
      <c r="X108" s="191"/>
      <c r="Y108" s="191"/>
      <c r="Z108" s="288"/>
    </row>
    <row r="109" spans="1:26" ht="24.95" customHeight="1">
      <c r="A109" s="191"/>
      <c r="B109" s="191"/>
      <c r="C109" s="191"/>
      <c r="D109" s="191"/>
      <c r="E109" s="191"/>
      <c r="F109" s="191"/>
      <c r="G109" s="191"/>
      <c r="H109" s="191"/>
      <c r="I109" s="191"/>
      <c r="J109" s="191"/>
      <c r="K109" s="191"/>
      <c r="L109" s="191"/>
      <c r="M109" s="191"/>
      <c r="N109" s="191"/>
      <c r="O109" s="191"/>
      <c r="P109" s="191"/>
      <c r="Q109" s="191"/>
      <c r="R109" s="191"/>
      <c r="S109" s="191"/>
      <c r="T109" s="191"/>
      <c r="U109" s="191"/>
      <c r="V109" s="191"/>
      <c r="W109" s="191"/>
      <c r="X109" s="191"/>
      <c r="Y109" s="191"/>
      <c r="Z109" s="338"/>
    </row>
    <row r="110" spans="1:26" ht="24.95" customHeight="1">
      <c r="A110" s="191"/>
      <c r="B110" s="191"/>
      <c r="C110" s="191"/>
      <c r="D110" s="191"/>
      <c r="E110" s="191"/>
      <c r="F110" s="191"/>
      <c r="G110" s="191"/>
      <c r="H110" s="191"/>
      <c r="I110" s="191"/>
      <c r="J110" s="191"/>
      <c r="K110" s="191"/>
      <c r="L110" s="191"/>
      <c r="M110" s="191"/>
      <c r="N110" s="191"/>
      <c r="O110" s="191"/>
      <c r="P110" s="191"/>
      <c r="Q110" s="191"/>
      <c r="R110" s="191"/>
      <c r="S110" s="191"/>
      <c r="T110" s="191"/>
      <c r="U110" s="191"/>
      <c r="V110" s="191"/>
      <c r="W110" s="191"/>
      <c r="X110" s="191"/>
      <c r="Y110" s="191"/>
      <c r="Z110" s="338"/>
    </row>
    <row r="111" spans="1:26" ht="24.95" customHeight="1">
      <c r="A111" s="191"/>
      <c r="B111" s="191"/>
      <c r="C111" s="191"/>
      <c r="D111" s="191"/>
      <c r="E111" s="191"/>
      <c r="F111" s="191"/>
      <c r="G111" s="191"/>
      <c r="H111" s="191"/>
      <c r="I111" s="191"/>
      <c r="J111" s="191"/>
      <c r="K111" s="191"/>
      <c r="L111" s="191"/>
      <c r="M111" s="191"/>
      <c r="N111" s="191"/>
      <c r="O111" s="191"/>
      <c r="P111" s="191"/>
      <c r="Q111" s="191"/>
      <c r="R111" s="191"/>
      <c r="S111" s="191"/>
      <c r="T111" s="191"/>
      <c r="U111" s="191"/>
      <c r="V111" s="191"/>
      <c r="W111" s="191"/>
      <c r="X111" s="191"/>
      <c r="Y111" s="191"/>
      <c r="Z111" s="338"/>
    </row>
    <row r="112" spans="1:26" ht="24.95" customHeight="1">
      <c r="A112" s="191"/>
      <c r="B112" s="191"/>
      <c r="C112" s="191"/>
      <c r="D112" s="191"/>
      <c r="E112" s="191"/>
      <c r="F112" s="191"/>
      <c r="G112" s="191"/>
      <c r="H112" s="191"/>
      <c r="I112" s="191"/>
      <c r="J112" s="191"/>
      <c r="K112" s="191"/>
      <c r="L112" s="191"/>
      <c r="M112" s="191"/>
      <c r="N112" s="191"/>
      <c r="O112" s="191"/>
      <c r="P112" s="191"/>
      <c r="Q112" s="191"/>
      <c r="R112" s="191"/>
      <c r="S112" s="191"/>
      <c r="T112" s="191"/>
      <c r="U112" s="191"/>
      <c r="V112" s="191"/>
      <c r="W112" s="191"/>
      <c r="X112" s="191"/>
      <c r="Y112" s="191"/>
      <c r="Z112" s="338"/>
    </row>
    <row r="113" spans="1:26" ht="24.95" customHeight="1">
      <c r="A113" s="191"/>
      <c r="B113" s="191"/>
      <c r="C113" s="191"/>
      <c r="D113" s="191"/>
      <c r="E113" s="191"/>
      <c r="F113" s="191"/>
      <c r="G113" s="191"/>
      <c r="H113" s="191"/>
      <c r="I113" s="191"/>
      <c r="J113" s="191"/>
      <c r="K113" s="191"/>
      <c r="L113" s="191"/>
      <c r="M113" s="191"/>
      <c r="N113" s="191"/>
      <c r="O113" s="191"/>
      <c r="P113" s="191"/>
      <c r="Q113" s="191"/>
      <c r="R113" s="191"/>
      <c r="S113" s="191"/>
      <c r="T113" s="191"/>
      <c r="U113" s="191"/>
      <c r="V113" s="191"/>
      <c r="W113" s="191"/>
      <c r="X113" s="191"/>
      <c r="Y113" s="191"/>
      <c r="Z113" s="338"/>
    </row>
    <row r="114" spans="1:26" ht="24.95" customHeight="1">
      <c r="A114" s="191"/>
      <c r="B114" s="191"/>
      <c r="C114" s="191"/>
      <c r="D114" s="191"/>
      <c r="E114" s="191"/>
      <c r="F114" s="191"/>
      <c r="G114" s="191"/>
      <c r="H114" s="191"/>
      <c r="I114" s="191"/>
      <c r="J114" s="191"/>
      <c r="K114" s="191"/>
      <c r="L114" s="191"/>
      <c r="M114" s="191"/>
      <c r="N114" s="191"/>
      <c r="O114" s="191"/>
      <c r="P114" s="191"/>
      <c r="Q114" s="191"/>
      <c r="R114" s="191"/>
      <c r="S114" s="191"/>
      <c r="T114" s="191"/>
      <c r="U114" s="191"/>
      <c r="V114" s="191"/>
      <c r="W114" s="191"/>
      <c r="X114" s="191"/>
      <c r="Y114" s="191"/>
      <c r="Z114" s="338"/>
    </row>
    <row r="115" spans="1:26" ht="24.95" customHeight="1">
      <c r="A115" s="191"/>
      <c r="B115" s="191"/>
      <c r="C115" s="191"/>
      <c r="D115" s="191"/>
      <c r="E115" s="191"/>
      <c r="F115" s="191"/>
      <c r="G115" s="191"/>
      <c r="H115" s="191"/>
      <c r="I115" s="191"/>
      <c r="J115" s="191"/>
      <c r="K115" s="191"/>
      <c r="L115" s="191"/>
      <c r="M115" s="191"/>
      <c r="N115" s="191"/>
      <c r="O115" s="191"/>
      <c r="P115" s="191"/>
      <c r="Q115" s="191"/>
      <c r="R115" s="191"/>
      <c r="S115" s="191"/>
      <c r="T115" s="191"/>
      <c r="U115" s="191"/>
      <c r="V115" s="191"/>
      <c r="W115" s="191"/>
      <c r="X115" s="191"/>
      <c r="Y115" s="191"/>
      <c r="Z115" s="338"/>
    </row>
    <row r="116" spans="1:26">
      <c r="A116" s="191"/>
      <c r="B116" s="191"/>
      <c r="C116" s="191"/>
      <c r="D116" s="191"/>
      <c r="E116" s="191"/>
      <c r="F116" s="191"/>
      <c r="G116" s="191"/>
      <c r="H116" s="191"/>
      <c r="I116" s="191"/>
      <c r="J116" s="191"/>
      <c r="K116" s="191"/>
      <c r="L116" s="191"/>
      <c r="M116" s="191"/>
      <c r="N116" s="191"/>
      <c r="O116" s="191"/>
      <c r="P116" s="191"/>
      <c r="Q116" s="191"/>
      <c r="R116" s="191"/>
      <c r="S116" s="191"/>
      <c r="T116" s="191"/>
      <c r="U116" s="191"/>
      <c r="V116" s="191"/>
      <c r="W116" s="191"/>
      <c r="X116" s="191"/>
      <c r="Y116" s="191"/>
      <c r="Z116" s="288"/>
    </row>
    <row r="117" spans="1:26">
      <c r="A117" s="191"/>
      <c r="B117" s="191"/>
      <c r="C117" s="191"/>
      <c r="D117" s="191"/>
      <c r="E117" s="191"/>
      <c r="F117" s="191"/>
      <c r="G117" s="191"/>
      <c r="H117" s="191"/>
      <c r="I117" s="191"/>
      <c r="J117" s="191"/>
      <c r="K117" s="191"/>
      <c r="L117" s="191"/>
      <c r="M117" s="191"/>
      <c r="N117" s="191"/>
      <c r="O117" s="191"/>
      <c r="P117" s="191"/>
      <c r="Q117" s="191"/>
      <c r="R117" s="191"/>
      <c r="S117" s="191"/>
      <c r="T117" s="191"/>
      <c r="U117" s="191"/>
      <c r="V117" s="191"/>
      <c r="W117" s="191"/>
      <c r="X117" s="191"/>
      <c r="Y117" s="191"/>
      <c r="Z117" s="288"/>
    </row>
    <row r="118" spans="1:26">
      <c r="A118" s="191"/>
      <c r="B118" s="191"/>
      <c r="C118" s="191"/>
      <c r="D118" s="191"/>
      <c r="E118" s="191"/>
      <c r="F118" s="191"/>
      <c r="G118" s="191"/>
      <c r="H118" s="191"/>
      <c r="I118" s="191"/>
      <c r="J118" s="191"/>
      <c r="K118" s="191"/>
      <c r="L118" s="191"/>
      <c r="M118" s="191"/>
      <c r="N118" s="191"/>
      <c r="O118" s="191"/>
      <c r="P118" s="191"/>
      <c r="Q118" s="191"/>
      <c r="R118" s="191"/>
      <c r="S118" s="191"/>
      <c r="T118" s="191"/>
      <c r="U118" s="191"/>
      <c r="V118" s="191"/>
      <c r="W118" s="191"/>
      <c r="X118" s="191"/>
      <c r="Y118" s="191"/>
      <c r="Z118" s="288"/>
    </row>
    <row r="119" spans="1:26" ht="24.95" customHeight="1">
      <c r="A119" s="191"/>
      <c r="B119" s="191"/>
      <c r="C119" s="191"/>
      <c r="D119" s="191"/>
      <c r="E119" s="191"/>
      <c r="F119" s="191"/>
      <c r="G119" s="191"/>
      <c r="H119" s="191"/>
      <c r="I119" s="191"/>
      <c r="J119" s="191"/>
      <c r="K119" s="191"/>
      <c r="L119" s="191"/>
      <c r="M119" s="191"/>
      <c r="N119" s="191"/>
      <c r="O119" s="191"/>
      <c r="P119" s="191"/>
      <c r="Q119" s="191"/>
      <c r="R119" s="191"/>
      <c r="S119" s="191"/>
      <c r="T119" s="191"/>
      <c r="U119" s="191"/>
      <c r="V119" s="191"/>
      <c r="W119" s="191"/>
      <c r="X119" s="191"/>
      <c r="Y119" s="191"/>
      <c r="Z119" s="338"/>
    </row>
    <row r="120" spans="1:26" ht="24.95" customHeight="1">
      <c r="A120" s="191"/>
      <c r="B120" s="191"/>
      <c r="C120" s="191"/>
      <c r="D120" s="191"/>
      <c r="E120" s="191"/>
      <c r="F120" s="191"/>
      <c r="G120" s="191"/>
      <c r="H120" s="191"/>
      <c r="I120" s="191"/>
      <c r="J120" s="191"/>
      <c r="K120" s="191"/>
      <c r="L120" s="191"/>
      <c r="M120" s="191"/>
      <c r="N120" s="191"/>
      <c r="O120" s="191"/>
      <c r="P120" s="191"/>
      <c r="Q120" s="191"/>
      <c r="R120" s="191"/>
      <c r="S120" s="191"/>
      <c r="T120" s="191"/>
      <c r="U120" s="191"/>
      <c r="V120" s="191"/>
      <c r="W120" s="191"/>
      <c r="X120" s="191"/>
      <c r="Y120" s="191"/>
      <c r="Z120" s="338"/>
    </row>
    <row r="121" spans="1:26" ht="24.95" customHeight="1">
      <c r="A121" s="191"/>
      <c r="B121" s="191"/>
      <c r="C121" s="191"/>
      <c r="D121" s="191"/>
      <c r="E121" s="191"/>
      <c r="F121" s="191"/>
      <c r="G121" s="191"/>
      <c r="H121" s="191"/>
      <c r="I121" s="191"/>
      <c r="J121" s="191"/>
      <c r="K121" s="191"/>
      <c r="L121" s="191"/>
      <c r="M121" s="191"/>
      <c r="N121" s="191"/>
      <c r="O121" s="191"/>
      <c r="P121" s="191"/>
      <c r="Q121" s="191"/>
      <c r="R121" s="191"/>
      <c r="S121" s="191"/>
      <c r="T121" s="191"/>
      <c r="U121" s="191"/>
      <c r="V121" s="191"/>
      <c r="W121" s="191"/>
      <c r="X121" s="191"/>
      <c r="Y121" s="191"/>
      <c r="Z121" s="338"/>
    </row>
    <row r="122" spans="1:26" s="106" customFormat="1" ht="51" customHeight="1">
      <c r="A122" s="191"/>
      <c r="B122" s="191"/>
      <c r="C122" s="191"/>
      <c r="D122" s="191"/>
      <c r="E122" s="191"/>
      <c r="F122" s="191"/>
      <c r="G122" s="191"/>
      <c r="H122" s="191"/>
      <c r="I122" s="191"/>
      <c r="J122" s="191"/>
      <c r="K122" s="191"/>
      <c r="L122" s="191"/>
      <c r="M122" s="191"/>
      <c r="N122" s="191"/>
      <c r="O122" s="191"/>
      <c r="P122" s="191"/>
      <c r="Q122" s="191"/>
      <c r="R122" s="191"/>
      <c r="S122" s="191"/>
      <c r="T122" s="191"/>
      <c r="U122" s="191"/>
      <c r="V122" s="191"/>
      <c r="W122" s="191"/>
      <c r="X122" s="191"/>
      <c r="Y122" s="191"/>
      <c r="Z122" s="247"/>
    </row>
    <row r="123" spans="1:26" ht="24.95" customHeight="1">
      <c r="A123" s="191"/>
      <c r="B123" s="191"/>
      <c r="C123" s="191"/>
      <c r="D123" s="191"/>
      <c r="E123" s="191"/>
      <c r="F123" s="191"/>
      <c r="G123" s="191"/>
      <c r="H123" s="191"/>
      <c r="I123" s="191"/>
      <c r="J123" s="191"/>
      <c r="K123" s="191"/>
      <c r="L123" s="191"/>
      <c r="M123" s="191"/>
      <c r="N123" s="191"/>
      <c r="O123" s="191"/>
      <c r="P123" s="191"/>
      <c r="Q123" s="191"/>
      <c r="R123" s="191"/>
      <c r="S123" s="191"/>
      <c r="T123" s="191"/>
      <c r="U123" s="191"/>
      <c r="V123" s="191"/>
      <c r="W123" s="191"/>
      <c r="X123" s="191"/>
      <c r="Y123" s="191"/>
      <c r="Z123" s="338"/>
    </row>
    <row r="124" spans="1:26" ht="24.95" customHeight="1">
      <c r="A124" s="191"/>
      <c r="B124" s="191"/>
      <c r="C124" s="191"/>
      <c r="D124" s="191"/>
      <c r="E124" s="191"/>
      <c r="F124" s="191"/>
      <c r="G124" s="191"/>
      <c r="H124" s="191"/>
      <c r="I124" s="191"/>
      <c r="J124" s="191"/>
      <c r="K124" s="191"/>
      <c r="L124" s="191"/>
      <c r="M124" s="191"/>
      <c r="N124" s="191"/>
      <c r="O124" s="191"/>
      <c r="P124" s="191"/>
      <c r="Q124" s="191"/>
      <c r="R124" s="191"/>
      <c r="S124" s="191"/>
      <c r="T124" s="191"/>
      <c r="U124" s="191"/>
      <c r="V124" s="191"/>
      <c r="W124" s="191"/>
      <c r="X124" s="191"/>
      <c r="Y124" s="191"/>
      <c r="Z124" s="338"/>
    </row>
    <row r="125" spans="1:26" ht="24.95" customHeight="1">
      <c r="A125" s="191"/>
      <c r="B125" s="191"/>
      <c r="C125" s="191"/>
      <c r="D125" s="191"/>
      <c r="E125" s="191"/>
      <c r="F125" s="191"/>
      <c r="G125" s="191"/>
      <c r="H125" s="191"/>
      <c r="I125" s="191"/>
      <c r="J125" s="191"/>
      <c r="K125" s="191"/>
      <c r="L125" s="191"/>
      <c r="M125" s="191"/>
      <c r="N125" s="191"/>
      <c r="O125" s="191"/>
      <c r="P125" s="191"/>
      <c r="Q125" s="191"/>
      <c r="R125" s="191"/>
      <c r="S125" s="191"/>
      <c r="T125" s="191"/>
      <c r="U125" s="191"/>
      <c r="V125" s="191"/>
      <c r="W125" s="191"/>
      <c r="X125" s="191"/>
      <c r="Y125" s="191"/>
      <c r="Z125" s="338"/>
    </row>
    <row r="126" spans="1:26" ht="24.95" customHeight="1">
      <c r="A126" s="191"/>
      <c r="B126" s="191"/>
      <c r="C126" s="191"/>
      <c r="D126" s="191"/>
      <c r="E126" s="191"/>
      <c r="F126" s="191"/>
      <c r="G126" s="191"/>
      <c r="H126" s="191"/>
      <c r="I126" s="191"/>
      <c r="J126" s="191"/>
      <c r="K126" s="191"/>
      <c r="L126" s="191"/>
      <c r="M126" s="191"/>
      <c r="N126" s="191"/>
      <c r="O126" s="191"/>
      <c r="P126" s="191"/>
      <c r="Q126" s="191"/>
      <c r="R126" s="191"/>
      <c r="S126" s="191"/>
      <c r="T126" s="191"/>
      <c r="U126" s="191"/>
      <c r="V126" s="191"/>
      <c r="W126" s="191"/>
      <c r="X126" s="191"/>
      <c r="Y126" s="191"/>
      <c r="Z126" s="338"/>
    </row>
    <row r="127" spans="1:26" ht="24.95" customHeight="1">
      <c r="A127" s="191"/>
      <c r="B127" s="191"/>
      <c r="C127" s="191"/>
      <c r="D127" s="191"/>
      <c r="E127" s="191"/>
      <c r="F127" s="191"/>
      <c r="G127" s="191"/>
      <c r="H127" s="191"/>
      <c r="I127" s="191"/>
      <c r="J127" s="191"/>
      <c r="K127" s="191"/>
      <c r="L127" s="191"/>
      <c r="M127" s="191"/>
      <c r="N127" s="191"/>
      <c r="O127" s="191"/>
      <c r="P127" s="191"/>
      <c r="Q127" s="191"/>
      <c r="R127" s="191"/>
      <c r="S127" s="191"/>
      <c r="T127" s="191"/>
      <c r="U127" s="191"/>
      <c r="V127" s="191"/>
      <c r="W127" s="191"/>
      <c r="X127" s="191"/>
      <c r="Y127" s="191"/>
      <c r="Z127" s="338"/>
    </row>
    <row r="128" spans="1:26" ht="24.95" customHeight="1">
      <c r="A128" s="191"/>
      <c r="B128" s="191"/>
      <c r="C128" s="191"/>
      <c r="D128" s="191"/>
      <c r="E128" s="191"/>
      <c r="F128" s="191"/>
      <c r="G128" s="191"/>
      <c r="H128" s="191"/>
      <c r="I128" s="191"/>
      <c r="J128" s="191"/>
      <c r="K128" s="191"/>
      <c r="L128" s="191"/>
      <c r="M128" s="191"/>
      <c r="N128" s="191"/>
      <c r="O128" s="191"/>
      <c r="P128" s="191"/>
      <c r="Q128" s="191"/>
      <c r="R128" s="191"/>
      <c r="S128" s="191"/>
      <c r="T128" s="191"/>
      <c r="U128" s="191"/>
      <c r="V128" s="191"/>
      <c r="W128" s="191"/>
      <c r="X128" s="191"/>
      <c r="Y128" s="191"/>
      <c r="Z128" s="338"/>
    </row>
    <row r="129" spans="1:26" ht="24.95" customHeight="1">
      <c r="A129" s="191"/>
      <c r="B129" s="191"/>
      <c r="C129" s="191"/>
      <c r="D129" s="191"/>
      <c r="E129" s="191"/>
      <c r="F129" s="191"/>
      <c r="G129" s="191"/>
      <c r="H129" s="191"/>
      <c r="I129" s="191"/>
      <c r="J129" s="191"/>
      <c r="K129" s="191"/>
      <c r="L129" s="191"/>
      <c r="M129" s="191"/>
      <c r="N129" s="191"/>
      <c r="O129" s="191"/>
      <c r="P129" s="191"/>
      <c r="Q129" s="191"/>
      <c r="R129" s="191"/>
      <c r="S129" s="191"/>
      <c r="T129" s="191"/>
      <c r="U129" s="191"/>
      <c r="V129" s="191"/>
      <c r="W129" s="191"/>
      <c r="X129" s="191"/>
      <c r="Y129" s="191"/>
      <c r="Z129" s="338"/>
    </row>
    <row r="130" spans="1:26" ht="24.95" customHeight="1">
      <c r="A130" s="191"/>
      <c r="B130" s="191"/>
      <c r="C130" s="191"/>
      <c r="D130" s="191"/>
      <c r="E130" s="191"/>
      <c r="F130" s="191"/>
      <c r="G130" s="191"/>
      <c r="H130" s="191"/>
      <c r="I130" s="191"/>
      <c r="J130" s="191"/>
      <c r="K130" s="191"/>
      <c r="L130" s="191"/>
      <c r="M130" s="191"/>
      <c r="N130" s="191"/>
      <c r="O130" s="191"/>
      <c r="P130" s="191"/>
      <c r="Q130" s="191"/>
      <c r="R130" s="191"/>
      <c r="S130" s="191"/>
      <c r="T130" s="191"/>
      <c r="U130" s="191"/>
      <c r="V130" s="191"/>
      <c r="W130" s="191"/>
      <c r="X130" s="191"/>
      <c r="Y130" s="191"/>
      <c r="Z130" s="338"/>
    </row>
    <row r="131" spans="1:26" ht="24.95" customHeight="1">
      <c r="A131" s="191"/>
      <c r="B131" s="191"/>
      <c r="C131" s="191"/>
      <c r="D131" s="191"/>
      <c r="E131" s="191"/>
      <c r="F131" s="191"/>
      <c r="G131" s="191"/>
      <c r="H131" s="191"/>
      <c r="I131" s="191"/>
      <c r="J131" s="191"/>
      <c r="K131" s="191"/>
      <c r="L131" s="191"/>
      <c r="M131" s="191"/>
      <c r="N131" s="191"/>
      <c r="O131" s="191"/>
      <c r="P131" s="191"/>
      <c r="Q131" s="191"/>
      <c r="R131" s="191"/>
      <c r="S131" s="191"/>
      <c r="T131" s="191"/>
      <c r="U131" s="191"/>
      <c r="V131" s="191"/>
      <c r="W131" s="191"/>
      <c r="X131" s="191"/>
      <c r="Y131" s="191"/>
      <c r="Z131" s="338"/>
    </row>
    <row r="132" spans="1:26" ht="24.95" customHeight="1">
      <c r="A132" s="191"/>
      <c r="B132" s="191"/>
      <c r="C132" s="191"/>
      <c r="D132" s="191"/>
      <c r="E132" s="191"/>
      <c r="F132" s="191"/>
      <c r="G132" s="191"/>
      <c r="H132" s="191"/>
      <c r="I132" s="191"/>
      <c r="J132" s="191"/>
      <c r="K132" s="191"/>
      <c r="L132" s="191"/>
      <c r="M132" s="191"/>
      <c r="N132" s="191"/>
      <c r="O132" s="191"/>
      <c r="P132" s="191"/>
      <c r="Q132" s="191"/>
      <c r="R132" s="191"/>
      <c r="S132" s="191"/>
      <c r="T132" s="191"/>
      <c r="U132" s="191"/>
      <c r="V132" s="191"/>
      <c r="W132" s="191"/>
      <c r="X132" s="191"/>
      <c r="Y132" s="191"/>
      <c r="Z132" s="338"/>
    </row>
    <row r="133" spans="1:26" ht="24.95" customHeight="1">
      <c r="A133" s="191"/>
      <c r="B133" s="191"/>
      <c r="C133" s="191"/>
      <c r="D133" s="191"/>
      <c r="E133" s="191"/>
      <c r="F133" s="191"/>
      <c r="G133" s="191"/>
      <c r="H133" s="191"/>
      <c r="I133" s="191"/>
      <c r="J133" s="191"/>
      <c r="K133" s="191"/>
      <c r="L133" s="191"/>
      <c r="M133" s="191"/>
      <c r="N133" s="191"/>
      <c r="O133" s="191"/>
      <c r="P133" s="191"/>
      <c r="Q133" s="191"/>
      <c r="R133" s="191"/>
      <c r="S133" s="191"/>
      <c r="T133" s="191"/>
      <c r="U133" s="191"/>
      <c r="V133" s="191"/>
      <c r="W133" s="191"/>
      <c r="X133" s="191"/>
      <c r="Y133" s="191"/>
      <c r="Z133" s="338"/>
    </row>
    <row r="134" spans="1:26" ht="24.95" customHeight="1">
      <c r="A134" s="191"/>
      <c r="B134" s="191"/>
      <c r="C134" s="191"/>
      <c r="D134" s="191"/>
      <c r="E134" s="191"/>
      <c r="F134" s="191"/>
      <c r="G134" s="191"/>
      <c r="H134" s="191"/>
      <c r="I134" s="191"/>
      <c r="J134" s="191"/>
      <c r="K134" s="191"/>
      <c r="L134" s="191"/>
      <c r="M134" s="191"/>
      <c r="N134" s="191"/>
      <c r="O134" s="191"/>
      <c r="P134" s="191"/>
      <c r="Q134" s="191"/>
      <c r="R134" s="191"/>
      <c r="S134" s="191"/>
      <c r="T134" s="191"/>
      <c r="U134" s="191"/>
      <c r="V134" s="191"/>
      <c r="W134" s="191"/>
      <c r="X134" s="191"/>
      <c r="Y134" s="191"/>
      <c r="Z134" s="338"/>
    </row>
    <row r="135" spans="1:26" ht="24.95" customHeight="1">
      <c r="A135" s="191"/>
      <c r="B135" s="191"/>
      <c r="C135" s="191"/>
      <c r="D135" s="191"/>
      <c r="E135" s="191"/>
      <c r="F135" s="191"/>
      <c r="G135" s="191"/>
      <c r="H135" s="191"/>
      <c r="I135" s="191"/>
      <c r="J135" s="191"/>
      <c r="K135" s="191"/>
      <c r="L135" s="191"/>
      <c r="M135" s="191"/>
      <c r="N135" s="191"/>
      <c r="O135" s="191"/>
      <c r="P135" s="191"/>
      <c r="Q135" s="191"/>
      <c r="R135" s="191"/>
      <c r="S135" s="191"/>
      <c r="T135" s="191"/>
      <c r="U135" s="191"/>
      <c r="V135" s="191"/>
      <c r="W135" s="191"/>
      <c r="X135" s="191"/>
      <c r="Y135" s="191"/>
      <c r="Z135" s="338"/>
    </row>
    <row r="136" spans="1:26" ht="24.95" customHeight="1">
      <c r="A136" s="191"/>
      <c r="B136" s="191"/>
      <c r="C136" s="191"/>
      <c r="D136" s="191"/>
      <c r="E136" s="191"/>
      <c r="F136" s="191"/>
      <c r="G136" s="191"/>
      <c r="H136" s="191"/>
      <c r="I136" s="191"/>
      <c r="J136" s="191"/>
      <c r="K136" s="191"/>
      <c r="L136" s="191"/>
      <c r="M136" s="191"/>
      <c r="N136" s="191"/>
      <c r="O136" s="191"/>
      <c r="P136" s="191"/>
      <c r="Q136" s="191"/>
      <c r="R136" s="191"/>
      <c r="S136" s="191"/>
      <c r="T136" s="191"/>
      <c r="U136" s="191"/>
      <c r="V136" s="191"/>
      <c r="W136" s="191"/>
      <c r="X136" s="191"/>
      <c r="Y136" s="191"/>
      <c r="Z136" s="338"/>
    </row>
    <row r="137" spans="1:26" ht="24.95" customHeight="1">
      <c r="A137" s="191"/>
      <c r="B137" s="191"/>
      <c r="C137" s="191"/>
      <c r="D137" s="191"/>
      <c r="E137" s="191"/>
      <c r="F137" s="191"/>
      <c r="G137" s="191"/>
      <c r="H137" s="191"/>
      <c r="I137" s="191"/>
      <c r="J137" s="191"/>
      <c r="K137" s="191"/>
      <c r="L137" s="191"/>
      <c r="M137" s="191"/>
      <c r="N137" s="191"/>
      <c r="O137" s="191"/>
      <c r="P137" s="191"/>
      <c r="Q137" s="191"/>
      <c r="R137" s="191"/>
      <c r="S137" s="191"/>
      <c r="T137" s="191"/>
      <c r="U137" s="191"/>
      <c r="V137" s="191"/>
      <c r="W137" s="191"/>
      <c r="X137" s="191"/>
      <c r="Y137" s="191"/>
      <c r="Z137" s="338"/>
    </row>
    <row r="138" spans="1:26">
      <c r="A138" s="191"/>
      <c r="B138" s="191"/>
      <c r="C138" s="191"/>
      <c r="D138" s="191"/>
      <c r="E138" s="191"/>
      <c r="F138" s="191"/>
      <c r="G138" s="191"/>
      <c r="H138" s="191"/>
      <c r="I138" s="191"/>
      <c r="J138" s="191"/>
      <c r="K138" s="191"/>
      <c r="L138" s="191"/>
      <c r="M138" s="191"/>
      <c r="N138" s="191"/>
      <c r="O138" s="191"/>
      <c r="P138" s="191"/>
      <c r="Q138" s="191"/>
      <c r="R138" s="191"/>
      <c r="S138" s="191"/>
      <c r="T138" s="191"/>
      <c r="U138" s="191"/>
      <c r="V138" s="191"/>
      <c r="W138" s="191"/>
      <c r="X138" s="191"/>
      <c r="Y138" s="191"/>
      <c r="Z138" s="288"/>
    </row>
    <row r="139" spans="1:26">
      <c r="A139" s="191"/>
      <c r="B139" s="191"/>
      <c r="C139" s="191"/>
      <c r="D139" s="191"/>
      <c r="E139" s="191"/>
      <c r="F139" s="191"/>
      <c r="G139" s="191"/>
      <c r="H139" s="191"/>
      <c r="I139" s="191"/>
      <c r="J139" s="191"/>
      <c r="K139" s="191"/>
      <c r="L139" s="191"/>
      <c r="M139" s="191"/>
      <c r="N139" s="191"/>
      <c r="O139" s="191"/>
      <c r="P139" s="191"/>
      <c r="Q139" s="191"/>
      <c r="R139" s="191"/>
      <c r="S139" s="191"/>
      <c r="T139" s="191"/>
      <c r="U139" s="191"/>
      <c r="V139" s="191"/>
      <c r="W139" s="191"/>
      <c r="X139" s="191"/>
      <c r="Y139" s="191"/>
      <c r="Z139" s="288"/>
    </row>
    <row r="140" spans="1:26">
      <c r="A140" s="191"/>
      <c r="B140" s="191"/>
      <c r="C140" s="191"/>
      <c r="D140" s="191"/>
      <c r="E140" s="191"/>
      <c r="F140" s="191"/>
      <c r="G140" s="191"/>
      <c r="H140" s="191"/>
      <c r="I140" s="191"/>
      <c r="J140" s="191"/>
      <c r="K140" s="191"/>
      <c r="L140" s="191"/>
      <c r="M140" s="191"/>
      <c r="N140" s="191"/>
      <c r="O140" s="191"/>
      <c r="P140" s="191"/>
      <c r="Q140" s="191"/>
      <c r="R140" s="191"/>
      <c r="S140" s="191"/>
      <c r="T140" s="191"/>
      <c r="U140" s="191"/>
      <c r="V140" s="191"/>
      <c r="W140" s="191"/>
      <c r="X140" s="191"/>
      <c r="Y140" s="191"/>
      <c r="Z140" s="288"/>
    </row>
    <row r="141" spans="1:26">
      <c r="A141" s="191"/>
      <c r="B141" s="191"/>
      <c r="C141" s="191"/>
      <c r="D141" s="191"/>
      <c r="E141" s="191"/>
      <c r="F141" s="191"/>
      <c r="G141" s="191"/>
      <c r="H141" s="191"/>
      <c r="I141" s="191"/>
      <c r="J141" s="191"/>
      <c r="K141" s="191"/>
      <c r="L141" s="191"/>
      <c r="M141" s="191"/>
      <c r="N141" s="191"/>
      <c r="O141" s="191"/>
      <c r="P141" s="191"/>
      <c r="Q141" s="191"/>
      <c r="R141" s="191"/>
      <c r="S141" s="191"/>
      <c r="T141" s="191"/>
      <c r="U141" s="191"/>
      <c r="V141" s="191"/>
      <c r="W141" s="191"/>
      <c r="X141" s="191"/>
      <c r="Y141" s="191"/>
      <c r="Z141" s="288"/>
    </row>
    <row r="142" spans="1:26" ht="24.95" customHeight="1">
      <c r="A142" s="191"/>
      <c r="B142" s="191"/>
      <c r="C142" s="191"/>
      <c r="D142" s="191"/>
      <c r="E142" s="191"/>
      <c r="F142" s="191"/>
      <c r="G142" s="191"/>
      <c r="H142" s="191"/>
      <c r="I142" s="191"/>
      <c r="J142" s="191"/>
      <c r="K142" s="191"/>
      <c r="L142" s="191"/>
      <c r="M142" s="191"/>
      <c r="N142" s="191"/>
      <c r="O142" s="191"/>
      <c r="P142" s="191"/>
      <c r="Q142" s="191"/>
      <c r="R142" s="191"/>
      <c r="S142" s="191"/>
      <c r="T142" s="191"/>
      <c r="U142" s="191"/>
      <c r="V142" s="191"/>
      <c r="W142" s="191"/>
      <c r="X142" s="191"/>
      <c r="Y142" s="191"/>
      <c r="Z142" s="338"/>
    </row>
    <row r="143" spans="1:26" ht="24.95" customHeight="1">
      <c r="A143" s="191"/>
      <c r="B143" s="191"/>
      <c r="C143" s="191"/>
      <c r="D143" s="191"/>
      <c r="E143" s="191"/>
      <c r="F143" s="191"/>
      <c r="G143" s="191"/>
      <c r="H143" s="191"/>
      <c r="I143" s="191"/>
      <c r="J143" s="191"/>
      <c r="K143" s="191"/>
      <c r="L143" s="191"/>
      <c r="M143" s="191"/>
      <c r="N143" s="191"/>
      <c r="O143" s="191"/>
      <c r="P143" s="191"/>
      <c r="Q143" s="191"/>
      <c r="R143" s="191"/>
      <c r="S143" s="191"/>
      <c r="T143" s="191"/>
      <c r="U143" s="191"/>
      <c r="V143" s="191"/>
      <c r="W143" s="191"/>
      <c r="X143" s="191"/>
      <c r="Y143" s="191"/>
      <c r="Z143" s="338"/>
    </row>
    <row r="144" spans="1:26" ht="24.95" customHeight="1">
      <c r="A144" s="191"/>
      <c r="B144" s="191"/>
      <c r="C144" s="191"/>
      <c r="D144" s="191"/>
      <c r="E144" s="191"/>
      <c r="F144" s="191"/>
      <c r="G144" s="191"/>
      <c r="H144" s="191"/>
      <c r="I144" s="191"/>
      <c r="J144" s="191"/>
      <c r="K144" s="191"/>
      <c r="L144" s="191"/>
      <c r="M144" s="191"/>
      <c r="N144" s="191"/>
      <c r="O144" s="191"/>
      <c r="P144" s="191"/>
      <c r="Q144" s="191"/>
      <c r="R144" s="191"/>
      <c r="S144" s="191"/>
      <c r="T144" s="191"/>
      <c r="U144" s="191"/>
      <c r="V144" s="191"/>
      <c r="W144" s="191"/>
      <c r="X144" s="191"/>
      <c r="Y144" s="191"/>
      <c r="Z144" s="338"/>
    </row>
    <row r="145" spans="1:26" s="106" customFormat="1" ht="51" customHeight="1">
      <c r="A145" s="191"/>
      <c r="B145" s="191"/>
      <c r="C145" s="191"/>
      <c r="D145" s="191"/>
      <c r="E145" s="191"/>
      <c r="F145" s="191"/>
      <c r="G145" s="191"/>
      <c r="H145" s="191"/>
      <c r="I145" s="191"/>
      <c r="J145" s="191"/>
      <c r="K145" s="191"/>
      <c r="L145" s="191"/>
      <c r="M145" s="191"/>
      <c r="N145" s="191"/>
      <c r="O145" s="191"/>
      <c r="P145" s="191"/>
      <c r="Q145" s="191"/>
      <c r="R145" s="191"/>
      <c r="S145" s="191"/>
      <c r="T145" s="191"/>
      <c r="U145" s="191"/>
      <c r="V145" s="191"/>
      <c r="W145" s="191"/>
      <c r="X145" s="191"/>
      <c r="Y145" s="191"/>
      <c r="Z145" s="247"/>
    </row>
    <row r="146" spans="1:26" ht="24.95" customHeight="1">
      <c r="A146" s="191"/>
      <c r="B146" s="191"/>
      <c r="C146" s="191"/>
      <c r="D146" s="191"/>
      <c r="E146" s="191"/>
      <c r="F146" s="191"/>
      <c r="G146" s="191"/>
      <c r="H146" s="191"/>
      <c r="I146" s="191"/>
      <c r="J146" s="191"/>
      <c r="K146" s="191"/>
      <c r="L146" s="191"/>
      <c r="M146" s="191"/>
      <c r="N146" s="191"/>
      <c r="O146" s="191"/>
      <c r="P146" s="191"/>
      <c r="Q146" s="191"/>
      <c r="R146" s="191"/>
      <c r="S146" s="191"/>
      <c r="T146" s="191"/>
      <c r="U146" s="191"/>
      <c r="V146" s="191"/>
      <c r="W146" s="191"/>
      <c r="X146" s="191"/>
      <c r="Y146" s="191"/>
      <c r="Z146" s="338"/>
    </row>
    <row r="147" spans="1:26" ht="24.95" customHeight="1">
      <c r="A147" s="191"/>
      <c r="B147" s="191"/>
      <c r="C147" s="191"/>
      <c r="D147" s="191"/>
      <c r="E147" s="191"/>
      <c r="F147" s="191"/>
      <c r="G147" s="191"/>
      <c r="H147" s="191"/>
      <c r="I147" s="191"/>
      <c r="J147" s="191"/>
      <c r="K147" s="191"/>
      <c r="L147" s="191"/>
      <c r="M147" s="191"/>
      <c r="N147" s="191"/>
      <c r="O147" s="191"/>
      <c r="P147" s="191"/>
      <c r="Q147" s="191"/>
      <c r="R147" s="191"/>
      <c r="S147" s="191"/>
      <c r="T147" s="191"/>
      <c r="U147" s="191"/>
      <c r="V147" s="191"/>
      <c r="W147" s="191"/>
      <c r="X147" s="191"/>
      <c r="Y147" s="191"/>
      <c r="Z147" s="338"/>
    </row>
    <row r="148" spans="1:26" ht="24.95" customHeight="1">
      <c r="A148" s="191"/>
      <c r="B148" s="191"/>
      <c r="C148" s="191"/>
      <c r="D148" s="191"/>
      <c r="E148" s="191"/>
      <c r="F148" s="191"/>
      <c r="G148" s="191"/>
      <c r="H148" s="191"/>
      <c r="I148" s="191"/>
      <c r="J148" s="191"/>
      <c r="K148" s="191"/>
      <c r="L148" s="191"/>
      <c r="M148" s="191"/>
      <c r="N148" s="191"/>
      <c r="O148" s="191"/>
      <c r="P148" s="191"/>
      <c r="Q148" s="191"/>
      <c r="R148" s="191"/>
      <c r="S148" s="191"/>
      <c r="T148" s="191"/>
      <c r="U148" s="191"/>
      <c r="V148" s="191"/>
      <c r="W148" s="191"/>
      <c r="X148" s="191"/>
      <c r="Y148" s="191"/>
      <c r="Z148" s="338"/>
    </row>
    <row r="149" spans="1:26" ht="24.95" customHeight="1">
      <c r="A149" s="191"/>
      <c r="B149" s="191"/>
      <c r="C149" s="191"/>
      <c r="D149" s="191"/>
      <c r="E149" s="191"/>
      <c r="F149" s="191"/>
      <c r="G149" s="191"/>
      <c r="H149" s="191"/>
      <c r="I149" s="191"/>
      <c r="J149" s="191"/>
      <c r="K149" s="191"/>
      <c r="L149" s="191"/>
      <c r="M149" s="191"/>
      <c r="N149" s="191"/>
      <c r="O149" s="191"/>
      <c r="P149" s="191"/>
      <c r="Q149" s="191"/>
      <c r="R149" s="191"/>
      <c r="S149" s="191"/>
      <c r="T149" s="191"/>
      <c r="U149" s="191"/>
      <c r="V149" s="191"/>
      <c r="W149" s="191"/>
      <c r="X149" s="191"/>
      <c r="Y149" s="191"/>
      <c r="Z149" s="338"/>
    </row>
    <row r="150" spans="1:26" ht="24.95" customHeight="1">
      <c r="A150" s="191"/>
      <c r="B150" s="191"/>
      <c r="C150" s="191"/>
      <c r="D150" s="191"/>
      <c r="E150" s="191"/>
      <c r="F150" s="191"/>
      <c r="G150" s="191"/>
      <c r="H150" s="191"/>
      <c r="I150" s="191"/>
      <c r="J150" s="191"/>
      <c r="K150" s="191"/>
      <c r="L150" s="191"/>
      <c r="M150" s="191"/>
      <c r="N150" s="191"/>
      <c r="O150" s="191"/>
      <c r="P150" s="191"/>
      <c r="Q150" s="191"/>
      <c r="R150" s="191"/>
      <c r="S150" s="191"/>
      <c r="T150" s="191"/>
      <c r="U150" s="191"/>
      <c r="V150" s="191"/>
      <c r="W150" s="191"/>
      <c r="X150" s="191"/>
      <c r="Y150" s="191"/>
      <c r="Z150" s="338"/>
    </row>
    <row r="151" spans="1:26">
      <c r="A151" s="191"/>
      <c r="B151" s="191"/>
      <c r="C151" s="191"/>
      <c r="D151" s="191"/>
      <c r="E151" s="191"/>
      <c r="F151" s="191"/>
      <c r="G151" s="191"/>
      <c r="H151" s="191"/>
      <c r="I151" s="191"/>
      <c r="J151" s="191"/>
      <c r="K151" s="191"/>
      <c r="L151" s="191"/>
      <c r="M151" s="191"/>
      <c r="N151" s="191"/>
      <c r="O151" s="191"/>
      <c r="P151" s="191"/>
      <c r="Q151" s="191"/>
      <c r="R151" s="191"/>
      <c r="S151" s="191"/>
      <c r="T151" s="191"/>
      <c r="U151" s="191"/>
      <c r="V151" s="191"/>
      <c r="W151" s="191"/>
      <c r="X151" s="191"/>
      <c r="Y151" s="191"/>
      <c r="Z151" s="288"/>
    </row>
    <row r="152" spans="1:26" ht="24.95" customHeight="1">
      <c r="A152" s="191"/>
      <c r="B152" s="191"/>
      <c r="C152" s="191"/>
      <c r="D152" s="191"/>
      <c r="E152" s="191"/>
      <c r="F152" s="191"/>
      <c r="G152" s="191"/>
      <c r="H152" s="191"/>
      <c r="I152" s="191"/>
      <c r="J152" s="191"/>
      <c r="K152" s="191"/>
      <c r="L152" s="191"/>
      <c r="M152" s="191"/>
      <c r="N152" s="191"/>
      <c r="O152" s="191"/>
      <c r="P152" s="191"/>
      <c r="Q152" s="191"/>
      <c r="R152" s="191"/>
      <c r="S152" s="191"/>
      <c r="T152" s="191"/>
      <c r="U152" s="191"/>
      <c r="V152" s="191"/>
      <c r="W152" s="191"/>
      <c r="X152" s="191"/>
      <c r="Y152" s="191"/>
      <c r="Z152" s="338"/>
    </row>
    <row r="153" spans="1:26" ht="24.95" customHeight="1">
      <c r="A153" s="191"/>
      <c r="B153" s="191"/>
      <c r="C153" s="191"/>
      <c r="D153" s="191"/>
      <c r="E153" s="191"/>
      <c r="F153" s="191"/>
      <c r="G153" s="191"/>
      <c r="H153" s="191"/>
      <c r="I153" s="191"/>
      <c r="J153" s="191"/>
      <c r="K153" s="191"/>
      <c r="L153" s="191"/>
      <c r="M153" s="191"/>
      <c r="N153" s="191"/>
      <c r="O153" s="191"/>
      <c r="P153" s="191"/>
      <c r="Q153" s="191"/>
      <c r="R153" s="191"/>
      <c r="S153" s="191"/>
      <c r="T153" s="191"/>
      <c r="U153" s="191"/>
      <c r="V153" s="191"/>
      <c r="W153" s="191"/>
      <c r="X153" s="191"/>
      <c r="Y153" s="191"/>
      <c r="Z153" s="338"/>
    </row>
    <row r="154" spans="1:26" ht="24.95" customHeight="1">
      <c r="A154" s="191"/>
      <c r="B154" s="191"/>
      <c r="C154" s="191"/>
      <c r="D154" s="191"/>
      <c r="E154" s="191"/>
      <c r="F154" s="191"/>
      <c r="G154" s="191"/>
      <c r="H154" s="191"/>
      <c r="I154" s="191"/>
      <c r="J154" s="191"/>
      <c r="K154" s="191"/>
      <c r="L154" s="191"/>
      <c r="M154" s="191"/>
      <c r="N154" s="191"/>
      <c r="O154" s="191"/>
      <c r="P154" s="191"/>
      <c r="Q154" s="191"/>
      <c r="R154" s="191"/>
      <c r="S154" s="191"/>
      <c r="T154" s="191"/>
      <c r="U154" s="191"/>
      <c r="V154" s="191"/>
      <c r="W154" s="191"/>
      <c r="X154" s="191"/>
      <c r="Y154" s="191"/>
      <c r="Z154" s="338"/>
    </row>
    <row r="155" spans="1:26" ht="24.95" customHeight="1">
      <c r="A155" s="191"/>
      <c r="B155" s="191"/>
      <c r="C155" s="191"/>
      <c r="D155" s="191"/>
      <c r="E155" s="191"/>
      <c r="F155" s="191"/>
      <c r="G155" s="191"/>
      <c r="H155" s="191"/>
      <c r="I155" s="191"/>
      <c r="J155" s="191"/>
      <c r="K155" s="191"/>
      <c r="L155" s="191"/>
      <c r="M155" s="191"/>
      <c r="N155" s="191"/>
      <c r="O155" s="191"/>
      <c r="P155" s="191"/>
      <c r="Q155" s="191"/>
      <c r="R155" s="191"/>
      <c r="S155" s="191"/>
      <c r="T155" s="191"/>
      <c r="U155" s="191"/>
      <c r="V155" s="191"/>
      <c r="W155" s="191"/>
      <c r="X155" s="191"/>
      <c r="Y155" s="191"/>
      <c r="Z155" s="338"/>
    </row>
    <row r="156" spans="1:26" ht="24.95" customHeight="1">
      <c r="A156" s="191"/>
      <c r="B156" s="191"/>
      <c r="C156" s="191"/>
      <c r="D156" s="191"/>
      <c r="E156" s="191"/>
      <c r="F156" s="191"/>
      <c r="G156" s="191"/>
      <c r="H156" s="191"/>
      <c r="I156" s="191"/>
      <c r="J156" s="191"/>
      <c r="K156" s="191"/>
      <c r="L156" s="191"/>
      <c r="M156" s="191"/>
      <c r="N156" s="191"/>
      <c r="O156" s="191"/>
      <c r="P156" s="191"/>
      <c r="Q156" s="191"/>
      <c r="R156" s="191"/>
      <c r="S156" s="191"/>
      <c r="T156" s="191"/>
      <c r="U156" s="191"/>
      <c r="V156" s="191"/>
      <c r="W156" s="191"/>
      <c r="X156" s="191"/>
      <c r="Y156" s="191"/>
      <c r="Z156" s="338"/>
    </row>
    <row r="157" spans="1:26" ht="24.95" customHeight="1">
      <c r="A157" s="191"/>
      <c r="B157" s="191"/>
      <c r="C157" s="191"/>
      <c r="D157" s="191"/>
      <c r="E157" s="191"/>
      <c r="F157" s="191"/>
      <c r="G157" s="191"/>
      <c r="H157" s="191"/>
      <c r="I157" s="191"/>
      <c r="J157" s="191"/>
      <c r="K157" s="191"/>
      <c r="L157" s="191"/>
      <c r="M157" s="191"/>
      <c r="N157" s="191"/>
      <c r="O157" s="191"/>
      <c r="P157" s="191"/>
      <c r="Q157" s="191"/>
      <c r="R157" s="191"/>
      <c r="S157" s="191"/>
      <c r="T157" s="191"/>
      <c r="U157" s="191"/>
      <c r="V157" s="191"/>
      <c r="W157" s="191"/>
      <c r="X157" s="191"/>
      <c r="Y157" s="191"/>
      <c r="Z157" s="338"/>
    </row>
    <row r="158" spans="1:26" ht="24.95" customHeight="1">
      <c r="A158" s="191"/>
      <c r="B158" s="191"/>
      <c r="C158" s="191"/>
      <c r="D158" s="191"/>
      <c r="E158" s="191"/>
      <c r="F158" s="191"/>
      <c r="G158" s="191"/>
      <c r="H158" s="191"/>
      <c r="I158" s="191"/>
      <c r="J158" s="191"/>
      <c r="K158" s="191"/>
      <c r="L158" s="191"/>
      <c r="M158" s="191"/>
      <c r="N158" s="191"/>
      <c r="O158" s="191"/>
      <c r="P158" s="191"/>
      <c r="Q158" s="191"/>
      <c r="R158" s="191"/>
      <c r="S158" s="191"/>
      <c r="T158" s="191"/>
      <c r="U158" s="191"/>
      <c r="V158" s="191"/>
      <c r="W158" s="191"/>
      <c r="X158" s="191"/>
      <c r="Y158" s="191"/>
      <c r="Z158" s="338"/>
    </row>
    <row r="159" spans="1:26" ht="24.95" customHeight="1">
      <c r="A159" s="191"/>
      <c r="B159" s="191"/>
      <c r="C159" s="191"/>
      <c r="D159" s="191"/>
      <c r="E159" s="191"/>
      <c r="F159" s="191"/>
      <c r="G159" s="191"/>
      <c r="H159" s="191"/>
      <c r="I159" s="191"/>
      <c r="J159" s="191"/>
      <c r="K159" s="191"/>
      <c r="L159" s="191"/>
      <c r="M159" s="191"/>
      <c r="N159" s="191"/>
      <c r="O159" s="191"/>
      <c r="P159" s="191"/>
      <c r="Q159" s="191"/>
      <c r="R159" s="191"/>
      <c r="S159" s="191"/>
      <c r="T159" s="191"/>
      <c r="U159" s="191"/>
      <c r="V159" s="191"/>
      <c r="W159" s="191"/>
      <c r="X159" s="191"/>
      <c r="Y159" s="191"/>
      <c r="Z159" s="338"/>
    </row>
    <row r="160" spans="1:26" ht="24.95" customHeight="1">
      <c r="A160" s="191"/>
      <c r="B160" s="191"/>
      <c r="C160" s="191"/>
      <c r="D160" s="191"/>
      <c r="E160" s="191"/>
      <c r="F160" s="191"/>
      <c r="G160" s="191"/>
      <c r="H160" s="191"/>
      <c r="I160" s="191"/>
      <c r="J160" s="191"/>
      <c r="K160" s="191"/>
      <c r="L160" s="191"/>
      <c r="M160" s="191"/>
      <c r="N160" s="191"/>
      <c r="O160" s="191"/>
      <c r="P160" s="191"/>
      <c r="Q160" s="191"/>
      <c r="R160" s="191"/>
      <c r="S160" s="191"/>
      <c r="T160" s="191"/>
      <c r="U160" s="191"/>
      <c r="V160" s="191"/>
      <c r="W160" s="191"/>
      <c r="X160" s="191"/>
      <c r="Y160" s="191"/>
      <c r="Z160" s="338"/>
    </row>
    <row r="161" spans="1:26" ht="24.95" customHeight="1">
      <c r="A161" s="191"/>
      <c r="B161" s="191"/>
      <c r="C161" s="191"/>
      <c r="D161" s="191"/>
      <c r="E161" s="191"/>
      <c r="F161" s="191"/>
      <c r="G161" s="191"/>
      <c r="H161" s="191"/>
      <c r="I161" s="191"/>
      <c r="J161" s="191"/>
      <c r="K161" s="191"/>
      <c r="L161" s="191"/>
      <c r="M161" s="191"/>
      <c r="N161" s="191"/>
      <c r="O161" s="191"/>
      <c r="P161" s="191"/>
      <c r="Q161" s="191"/>
      <c r="R161" s="191"/>
      <c r="S161" s="191"/>
      <c r="T161" s="191"/>
      <c r="U161" s="191"/>
      <c r="V161" s="191"/>
      <c r="W161" s="191"/>
      <c r="X161" s="191"/>
      <c r="Y161" s="191"/>
      <c r="Z161" s="338"/>
    </row>
    <row r="162" spans="1:26" ht="24.95" customHeight="1">
      <c r="A162" s="191"/>
      <c r="B162" s="191"/>
      <c r="C162" s="191"/>
      <c r="D162" s="191"/>
      <c r="E162" s="191"/>
      <c r="F162" s="191"/>
      <c r="G162" s="191"/>
      <c r="H162" s="191"/>
      <c r="I162" s="191"/>
      <c r="J162" s="191"/>
      <c r="K162" s="191"/>
      <c r="L162" s="191"/>
      <c r="M162" s="191"/>
      <c r="N162" s="191"/>
      <c r="O162" s="191"/>
      <c r="P162" s="191"/>
      <c r="Q162" s="191"/>
      <c r="R162" s="191"/>
      <c r="S162" s="191"/>
      <c r="T162" s="191"/>
      <c r="U162" s="191"/>
      <c r="V162" s="191"/>
      <c r="W162" s="191"/>
      <c r="X162" s="191"/>
      <c r="Y162" s="191"/>
      <c r="Z162" s="338"/>
    </row>
    <row r="163" spans="1:26" ht="24.95" customHeight="1">
      <c r="A163" s="191"/>
      <c r="B163" s="191"/>
      <c r="C163" s="191"/>
      <c r="D163" s="191"/>
      <c r="E163" s="191"/>
      <c r="F163" s="191"/>
      <c r="G163" s="191"/>
      <c r="H163" s="191"/>
      <c r="I163" s="191"/>
      <c r="J163" s="191"/>
      <c r="K163" s="191"/>
      <c r="L163" s="191"/>
      <c r="M163" s="191"/>
      <c r="N163" s="191"/>
      <c r="O163" s="191"/>
      <c r="P163" s="191"/>
      <c r="Q163" s="191"/>
      <c r="R163" s="191"/>
      <c r="S163" s="191"/>
      <c r="T163" s="191"/>
      <c r="U163" s="191"/>
      <c r="V163" s="191"/>
      <c r="W163" s="191"/>
      <c r="X163" s="191"/>
      <c r="Y163" s="191"/>
      <c r="Z163" s="338"/>
    </row>
    <row r="164" spans="1:26" ht="24.95" customHeight="1">
      <c r="A164" s="191"/>
      <c r="B164" s="191"/>
      <c r="C164" s="191"/>
      <c r="D164" s="191"/>
      <c r="E164" s="191"/>
      <c r="F164" s="191"/>
      <c r="G164" s="191"/>
      <c r="H164" s="191"/>
      <c r="I164" s="191"/>
      <c r="J164" s="191"/>
      <c r="K164" s="191"/>
      <c r="L164" s="191"/>
      <c r="M164" s="191"/>
      <c r="N164" s="191"/>
      <c r="O164" s="191"/>
      <c r="P164" s="191"/>
      <c r="Q164" s="191"/>
      <c r="R164" s="191"/>
      <c r="S164" s="191"/>
      <c r="T164" s="191"/>
      <c r="U164" s="191"/>
      <c r="V164" s="191"/>
      <c r="W164" s="191"/>
      <c r="X164" s="191"/>
      <c r="Y164" s="191"/>
      <c r="Z164" s="338"/>
    </row>
    <row r="165" spans="1:26" ht="24.95" customHeight="1">
      <c r="A165" s="191"/>
      <c r="B165" s="191"/>
      <c r="C165" s="191"/>
      <c r="D165" s="191"/>
      <c r="E165" s="191"/>
      <c r="F165" s="191"/>
      <c r="G165" s="191"/>
      <c r="H165" s="191"/>
      <c r="I165" s="191"/>
      <c r="J165" s="191"/>
      <c r="K165" s="191"/>
      <c r="L165" s="191"/>
      <c r="M165" s="191"/>
      <c r="N165" s="191"/>
      <c r="O165" s="191"/>
      <c r="P165" s="191"/>
      <c r="Q165" s="191"/>
      <c r="R165" s="191"/>
      <c r="S165" s="191"/>
      <c r="T165" s="191"/>
      <c r="U165" s="191"/>
      <c r="V165" s="191"/>
      <c r="W165" s="191"/>
      <c r="X165" s="191"/>
      <c r="Y165" s="191"/>
      <c r="Z165" s="338"/>
    </row>
    <row r="166" spans="1:26" ht="24.95" customHeight="1">
      <c r="A166" s="191"/>
      <c r="B166" s="191"/>
      <c r="C166" s="191"/>
      <c r="D166" s="191"/>
      <c r="E166" s="191"/>
      <c r="F166" s="191"/>
      <c r="G166" s="191"/>
      <c r="H166" s="191"/>
      <c r="I166" s="191"/>
      <c r="J166" s="191"/>
      <c r="K166" s="191"/>
      <c r="L166" s="191"/>
      <c r="M166" s="191"/>
      <c r="N166" s="191"/>
      <c r="O166" s="191"/>
      <c r="P166" s="191"/>
      <c r="Q166" s="191"/>
      <c r="R166" s="191"/>
      <c r="S166" s="191"/>
      <c r="T166" s="191"/>
      <c r="U166" s="191"/>
      <c r="V166" s="191"/>
      <c r="W166" s="191"/>
      <c r="X166" s="191"/>
      <c r="Y166" s="191"/>
      <c r="Z166" s="338"/>
    </row>
    <row r="167" spans="1:26" ht="24.95" customHeight="1">
      <c r="A167" s="191"/>
      <c r="B167" s="191"/>
      <c r="C167" s="191"/>
      <c r="D167" s="191"/>
      <c r="E167" s="191"/>
      <c r="F167" s="191"/>
      <c r="G167" s="191"/>
      <c r="H167" s="191"/>
      <c r="I167" s="191"/>
      <c r="J167" s="191"/>
      <c r="K167" s="191"/>
      <c r="L167" s="191"/>
      <c r="M167" s="191"/>
      <c r="N167" s="191"/>
      <c r="O167" s="191"/>
      <c r="P167" s="191"/>
      <c r="Q167" s="191"/>
      <c r="R167" s="191"/>
      <c r="S167" s="191"/>
      <c r="T167" s="191"/>
      <c r="U167" s="191"/>
      <c r="V167" s="191"/>
      <c r="W167" s="191"/>
      <c r="X167" s="191"/>
      <c r="Y167" s="191"/>
      <c r="Z167" s="338"/>
    </row>
    <row r="168" spans="1:26" ht="24.95" customHeight="1">
      <c r="A168" s="191"/>
      <c r="B168" s="191"/>
      <c r="C168" s="191"/>
      <c r="D168" s="191"/>
      <c r="E168" s="191"/>
      <c r="F168" s="191"/>
      <c r="G168" s="191"/>
      <c r="H168" s="191"/>
      <c r="I168" s="191"/>
      <c r="J168" s="191"/>
      <c r="K168" s="191"/>
      <c r="L168" s="191"/>
      <c r="M168" s="191"/>
      <c r="N168" s="191"/>
      <c r="O168" s="191"/>
      <c r="P168" s="191"/>
      <c r="Q168" s="191"/>
      <c r="R168" s="191"/>
      <c r="S168" s="191"/>
      <c r="T168" s="191"/>
      <c r="U168" s="191"/>
      <c r="V168" s="191"/>
      <c r="W168" s="191"/>
      <c r="X168" s="191"/>
      <c r="Y168" s="191"/>
      <c r="Z168" s="338"/>
    </row>
    <row r="169" spans="1:26">
      <c r="A169" s="191"/>
      <c r="B169" s="191"/>
      <c r="C169" s="191"/>
      <c r="D169" s="191"/>
      <c r="E169" s="191"/>
      <c r="F169" s="191"/>
      <c r="G169" s="191"/>
      <c r="H169" s="191"/>
      <c r="I169" s="191"/>
      <c r="J169" s="191"/>
      <c r="K169" s="191"/>
      <c r="L169" s="191"/>
      <c r="M169" s="191"/>
      <c r="N169" s="191"/>
      <c r="O169" s="191"/>
      <c r="P169" s="191"/>
      <c r="Q169" s="191"/>
      <c r="R169" s="191"/>
      <c r="S169" s="191"/>
      <c r="T169" s="191"/>
      <c r="U169" s="191"/>
      <c r="V169" s="191"/>
      <c r="W169" s="191"/>
      <c r="X169" s="191"/>
      <c r="Y169" s="191"/>
      <c r="Z169" s="288"/>
    </row>
    <row r="170" spans="1:26">
      <c r="A170" s="191"/>
      <c r="B170" s="191"/>
      <c r="C170" s="191"/>
      <c r="D170" s="191"/>
      <c r="E170" s="191"/>
      <c r="F170" s="191"/>
      <c r="G170" s="191"/>
      <c r="H170" s="191"/>
      <c r="I170" s="191"/>
      <c r="J170" s="191"/>
      <c r="K170" s="191"/>
      <c r="L170" s="191"/>
      <c r="M170" s="191"/>
      <c r="N170" s="191"/>
      <c r="O170" s="191"/>
      <c r="P170" s="191"/>
      <c r="Q170" s="191"/>
      <c r="R170" s="191"/>
      <c r="S170" s="191"/>
      <c r="T170" s="191"/>
      <c r="U170" s="191"/>
      <c r="V170" s="191"/>
      <c r="W170" s="191"/>
      <c r="X170" s="191"/>
      <c r="Y170" s="191"/>
      <c r="Z170" s="288"/>
    </row>
    <row r="171" spans="1:26">
      <c r="A171" s="191"/>
      <c r="B171" s="191"/>
      <c r="C171" s="191"/>
      <c r="D171" s="191"/>
      <c r="E171" s="191"/>
      <c r="F171" s="191"/>
      <c r="G171" s="191"/>
      <c r="H171" s="191"/>
      <c r="I171" s="191"/>
      <c r="J171" s="191"/>
      <c r="K171" s="191"/>
      <c r="L171" s="191"/>
      <c r="M171" s="191"/>
      <c r="N171" s="191"/>
      <c r="O171" s="191"/>
      <c r="P171" s="191"/>
      <c r="Q171" s="191"/>
      <c r="R171" s="191"/>
      <c r="S171" s="191"/>
      <c r="T171" s="191"/>
      <c r="U171" s="191"/>
      <c r="V171" s="191"/>
      <c r="W171" s="191"/>
      <c r="X171" s="191"/>
      <c r="Y171" s="191"/>
      <c r="Z171" s="288"/>
    </row>
    <row r="172" spans="1:26">
      <c r="A172" s="191"/>
      <c r="B172" s="191"/>
      <c r="C172" s="191"/>
      <c r="D172" s="191"/>
      <c r="E172" s="191"/>
      <c r="F172" s="191"/>
      <c r="G172" s="191"/>
      <c r="H172" s="191"/>
      <c r="I172" s="191"/>
      <c r="J172" s="191"/>
      <c r="K172" s="191"/>
      <c r="L172" s="191"/>
      <c r="M172" s="191"/>
      <c r="N172" s="191"/>
      <c r="O172" s="191"/>
      <c r="P172" s="191"/>
      <c r="Q172" s="191"/>
      <c r="R172" s="191"/>
      <c r="S172" s="191"/>
      <c r="T172" s="191"/>
      <c r="U172" s="191"/>
      <c r="V172" s="191"/>
      <c r="W172" s="191"/>
      <c r="X172" s="191"/>
      <c r="Y172" s="191"/>
      <c r="Z172" s="288"/>
    </row>
    <row r="173" spans="1:26">
      <c r="A173" s="191"/>
      <c r="B173" s="191"/>
      <c r="C173" s="191"/>
      <c r="D173" s="191"/>
      <c r="E173" s="191"/>
      <c r="F173" s="191"/>
      <c r="G173" s="191"/>
      <c r="H173" s="191"/>
      <c r="I173" s="191"/>
      <c r="J173" s="191"/>
      <c r="K173" s="191"/>
      <c r="L173" s="191"/>
      <c r="M173" s="191"/>
      <c r="N173" s="191"/>
      <c r="O173" s="191"/>
      <c r="P173" s="191"/>
      <c r="Q173" s="191"/>
      <c r="R173" s="191"/>
      <c r="S173" s="191"/>
      <c r="T173" s="191"/>
      <c r="U173" s="191"/>
      <c r="V173" s="191"/>
      <c r="W173" s="191"/>
      <c r="X173" s="191"/>
      <c r="Y173" s="191"/>
      <c r="Z173" s="288"/>
    </row>
    <row r="174" spans="1:26" ht="24.95" customHeight="1">
      <c r="A174" s="191"/>
      <c r="B174" s="191"/>
      <c r="C174" s="191"/>
      <c r="D174" s="191"/>
      <c r="E174" s="191"/>
      <c r="F174" s="191"/>
      <c r="G174" s="191"/>
      <c r="H174" s="191"/>
      <c r="I174" s="191"/>
      <c r="J174" s="191"/>
      <c r="K174" s="191"/>
      <c r="L174" s="191"/>
      <c r="M174" s="191"/>
      <c r="N174" s="191"/>
      <c r="O174" s="191"/>
      <c r="P174" s="191"/>
      <c r="Q174" s="191"/>
      <c r="R174" s="191"/>
      <c r="S174" s="191"/>
      <c r="T174" s="191"/>
      <c r="U174" s="191"/>
      <c r="V174" s="191"/>
      <c r="W174" s="191"/>
      <c r="X174" s="191"/>
      <c r="Y174" s="191"/>
      <c r="Z174" s="338"/>
    </row>
    <row r="175" spans="1:26" ht="24.95" customHeight="1">
      <c r="A175" s="191"/>
      <c r="B175" s="191"/>
      <c r="C175" s="191"/>
      <c r="D175" s="191"/>
      <c r="E175" s="191"/>
      <c r="F175" s="191"/>
      <c r="G175" s="191"/>
      <c r="H175" s="191"/>
      <c r="I175" s="191"/>
      <c r="J175" s="191"/>
      <c r="K175" s="191"/>
      <c r="L175" s="191"/>
      <c r="M175" s="191"/>
      <c r="N175" s="191"/>
      <c r="O175" s="191"/>
      <c r="P175" s="191"/>
      <c r="Q175" s="191"/>
      <c r="R175" s="191"/>
      <c r="S175" s="191"/>
      <c r="T175" s="191"/>
      <c r="U175" s="191"/>
      <c r="V175" s="191"/>
      <c r="W175" s="191"/>
      <c r="X175" s="191"/>
      <c r="Y175" s="191"/>
      <c r="Z175" s="338"/>
    </row>
    <row r="176" spans="1:26" ht="24.95" customHeight="1">
      <c r="A176" s="191"/>
      <c r="B176" s="191"/>
      <c r="C176" s="191"/>
      <c r="D176" s="191"/>
      <c r="E176" s="191"/>
      <c r="F176" s="191"/>
      <c r="G176" s="191"/>
      <c r="H176" s="191"/>
      <c r="I176" s="191"/>
      <c r="J176" s="191"/>
      <c r="K176" s="191"/>
      <c r="L176" s="191"/>
      <c r="M176" s="191"/>
      <c r="N176" s="191"/>
      <c r="O176" s="191"/>
      <c r="P176" s="191"/>
      <c r="Q176" s="191"/>
      <c r="R176" s="191"/>
      <c r="S176" s="191"/>
      <c r="T176" s="191"/>
      <c r="U176" s="191"/>
      <c r="V176" s="191"/>
      <c r="W176" s="191"/>
      <c r="X176" s="191"/>
      <c r="Y176" s="191"/>
      <c r="Z176" s="338"/>
    </row>
    <row r="177" spans="1:26" ht="24.95" customHeight="1">
      <c r="A177" s="191"/>
      <c r="B177" s="191"/>
      <c r="C177" s="191"/>
      <c r="D177" s="191"/>
      <c r="E177" s="191"/>
      <c r="F177" s="191"/>
      <c r="G177" s="191"/>
      <c r="H177" s="191"/>
      <c r="I177" s="191"/>
      <c r="J177" s="191"/>
      <c r="K177" s="191"/>
      <c r="L177" s="191"/>
      <c r="M177" s="191"/>
      <c r="N177" s="191"/>
      <c r="O177" s="191"/>
      <c r="P177" s="191"/>
      <c r="Q177" s="191"/>
      <c r="R177" s="191"/>
      <c r="S177" s="191"/>
      <c r="T177" s="191"/>
      <c r="U177" s="191"/>
      <c r="V177" s="191"/>
      <c r="W177" s="191"/>
      <c r="X177" s="191"/>
      <c r="Y177" s="191"/>
      <c r="Z177" s="338"/>
    </row>
    <row r="178" spans="1:26" ht="24.95" customHeight="1">
      <c r="A178" s="191"/>
      <c r="B178" s="191"/>
      <c r="C178" s="191"/>
      <c r="D178" s="191"/>
      <c r="E178" s="191"/>
      <c r="F178" s="191"/>
      <c r="G178" s="191"/>
      <c r="H178" s="191"/>
      <c r="I178" s="191"/>
      <c r="J178" s="191"/>
      <c r="K178" s="191"/>
      <c r="L178" s="191"/>
      <c r="M178" s="191"/>
      <c r="N178" s="191"/>
      <c r="O178" s="191"/>
      <c r="P178" s="191"/>
      <c r="Q178" s="191"/>
      <c r="R178" s="191"/>
      <c r="S178" s="191"/>
      <c r="T178" s="191"/>
      <c r="U178" s="191"/>
      <c r="V178" s="191"/>
      <c r="W178" s="191"/>
      <c r="X178" s="191"/>
      <c r="Y178" s="191"/>
      <c r="Z178" s="338"/>
    </row>
    <row r="179" spans="1:26" ht="24.95" customHeight="1">
      <c r="A179" s="191"/>
      <c r="B179" s="191"/>
      <c r="C179" s="191"/>
      <c r="D179" s="191"/>
      <c r="E179" s="191"/>
      <c r="F179" s="191"/>
      <c r="G179" s="191"/>
      <c r="H179" s="191"/>
      <c r="I179" s="191"/>
      <c r="J179" s="191"/>
      <c r="K179" s="191"/>
      <c r="L179" s="191"/>
      <c r="M179" s="191"/>
      <c r="N179" s="191"/>
      <c r="O179" s="191"/>
      <c r="P179" s="191"/>
      <c r="Q179" s="191"/>
      <c r="R179" s="191"/>
      <c r="S179" s="191"/>
      <c r="T179" s="191"/>
      <c r="U179" s="191"/>
      <c r="V179" s="191"/>
      <c r="W179" s="191"/>
      <c r="X179" s="191"/>
      <c r="Y179" s="191"/>
      <c r="Z179" s="338"/>
    </row>
    <row r="180" spans="1:26" ht="24.95" customHeight="1">
      <c r="A180" s="191"/>
      <c r="B180" s="191"/>
      <c r="C180" s="191"/>
      <c r="D180" s="191"/>
      <c r="E180" s="191"/>
      <c r="F180" s="191"/>
      <c r="G180" s="191"/>
      <c r="H180" s="191"/>
      <c r="I180" s="191"/>
      <c r="J180" s="191"/>
      <c r="K180" s="191"/>
      <c r="L180" s="191"/>
      <c r="M180" s="191"/>
      <c r="N180" s="191"/>
      <c r="O180" s="191"/>
      <c r="P180" s="191"/>
      <c r="Q180" s="191"/>
      <c r="R180" s="191"/>
      <c r="S180" s="191"/>
      <c r="T180" s="191"/>
      <c r="U180" s="191"/>
      <c r="V180" s="191"/>
      <c r="W180" s="191"/>
      <c r="X180" s="191"/>
      <c r="Y180" s="191"/>
      <c r="Z180" s="338"/>
    </row>
    <row r="181" spans="1:26" ht="24.95" customHeight="1">
      <c r="A181" s="191"/>
      <c r="B181" s="191"/>
      <c r="C181" s="191"/>
      <c r="D181" s="191"/>
      <c r="E181" s="191"/>
      <c r="F181" s="191"/>
      <c r="G181" s="191"/>
      <c r="H181" s="191"/>
      <c r="I181" s="191"/>
      <c r="J181" s="191"/>
      <c r="K181" s="191"/>
      <c r="L181" s="191"/>
      <c r="M181" s="191"/>
      <c r="N181" s="191"/>
      <c r="O181" s="191"/>
      <c r="P181" s="191"/>
      <c r="Q181" s="191"/>
      <c r="R181" s="191"/>
      <c r="S181" s="191"/>
      <c r="T181" s="191"/>
      <c r="U181" s="191"/>
      <c r="V181" s="191"/>
      <c r="W181" s="191"/>
      <c r="X181" s="191"/>
      <c r="Y181" s="191"/>
      <c r="Z181" s="338"/>
    </row>
    <row r="182" spans="1:26" ht="24.95" customHeight="1">
      <c r="A182" s="191"/>
      <c r="B182" s="191"/>
      <c r="C182" s="191"/>
      <c r="D182" s="191"/>
      <c r="E182" s="191"/>
      <c r="F182" s="191"/>
      <c r="G182" s="191"/>
      <c r="H182" s="191"/>
      <c r="I182" s="191"/>
      <c r="J182" s="191"/>
      <c r="K182" s="191"/>
      <c r="L182" s="191"/>
      <c r="M182" s="191"/>
      <c r="N182" s="191"/>
      <c r="O182" s="191"/>
      <c r="P182" s="191"/>
      <c r="Q182" s="191"/>
      <c r="R182" s="191"/>
      <c r="S182" s="191"/>
      <c r="T182" s="191"/>
      <c r="U182" s="191"/>
      <c r="V182" s="191"/>
      <c r="W182" s="191"/>
      <c r="X182" s="191"/>
      <c r="Y182" s="191"/>
      <c r="Z182" s="338"/>
    </row>
    <row r="183" spans="1:26" ht="24.95" customHeight="1">
      <c r="A183" s="191"/>
      <c r="B183" s="191"/>
      <c r="C183" s="191"/>
      <c r="D183" s="191"/>
      <c r="E183" s="191"/>
      <c r="F183" s="191"/>
      <c r="G183" s="191"/>
      <c r="H183" s="191"/>
      <c r="I183" s="191"/>
      <c r="J183" s="191"/>
      <c r="K183" s="191"/>
      <c r="L183" s="191"/>
      <c r="M183" s="191"/>
      <c r="N183" s="191"/>
      <c r="O183" s="191"/>
      <c r="P183" s="191"/>
      <c r="Q183" s="191"/>
      <c r="R183" s="191"/>
      <c r="S183" s="191"/>
      <c r="T183" s="191"/>
      <c r="U183" s="191"/>
      <c r="V183" s="191"/>
      <c r="W183" s="191"/>
      <c r="X183" s="191"/>
      <c r="Y183" s="191"/>
      <c r="Z183" s="338"/>
    </row>
    <row r="184" spans="1:26" ht="24.95" customHeight="1">
      <c r="A184" s="191"/>
      <c r="B184" s="191"/>
      <c r="C184" s="191"/>
      <c r="D184" s="191"/>
      <c r="E184" s="191"/>
      <c r="F184" s="191"/>
      <c r="G184" s="191"/>
      <c r="H184" s="191"/>
      <c r="I184" s="191"/>
      <c r="J184" s="191"/>
      <c r="K184" s="191"/>
      <c r="L184" s="191"/>
      <c r="M184" s="191"/>
      <c r="N184" s="191"/>
      <c r="O184" s="191"/>
      <c r="P184" s="191"/>
      <c r="Q184" s="191"/>
      <c r="R184" s="191"/>
      <c r="S184" s="191"/>
      <c r="T184" s="191"/>
      <c r="U184" s="191"/>
      <c r="V184" s="191"/>
      <c r="W184" s="191"/>
      <c r="X184" s="191"/>
      <c r="Y184" s="191"/>
      <c r="Z184" s="338"/>
    </row>
    <row r="185" spans="1:26" ht="24.95" customHeight="1">
      <c r="A185" s="191"/>
      <c r="B185" s="191"/>
      <c r="C185" s="191"/>
      <c r="D185" s="191"/>
      <c r="E185" s="191"/>
      <c r="F185" s="191"/>
      <c r="G185" s="191"/>
      <c r="H185" s="191"/>
      <c r="I185" s="191"/>
      <c r="J185" s="191"/>
      <c r="K185" s="191"/>
      <c r="L185" s="191"/>
      <c r="M185" s="191"/>
      <c r="N185" s="191"/>
      <c r="O185" s="191"/>
      <c r="P185" s="191"/>
      <c r="Q185" s="191"/>
      <c r="R185" s="191"/>
      <c r="S185" s="191"/>
      <c r="T185" s="191"/>
      <c r="U185" s="191"/>
      <c r="V185" s="191"/>
      <c r="W185" s="191"/>
      <c r="X185" s="191"/>
      <c r="Y185" s="191"/>
      <c r="Z185" s="338"/>
    </row>
    <row r="186" spans="1:26" ht="24.95" customHeight="1">
      <c r="A186" s="191"/>
      <c r="B186" s="191"/>
      <c r="C186" s="191"/>
      <c r="D186" s="191"/>
      <c r="E186" s="191"/>
      <c r="F186" s="191"/>
      <c r="G186" s="191"/>
      <c r="H186" s="191"/>
      <c r="I186" s="191"/>
      <c r="J186" s="191"/>
      <c r="K186" s="191"/>
      <c r="L186" s="191"/>
      <c r="M186" s="191"/>
      <c r="N186" s="191"/>
      <c r="O186" s="191"/>
      <c r="P186" s="191"/>
      <c r="Q186" s="191"/>
      <c r="R186" s="191"/>
      <c r="S186" s="191"/>
      <c r="T186" s="191"/>
      <c r="U186" s="191"/>
      <c r="V186" s="191"/>
      <c r="W186" s="191"/>
      <c r="X186" s="191"/>
      <c r="Y186" s="191"/>
      <c r="Z186" s="338"/>
    </row>
    <row r="187" spans="1:26">
      <c r="A187" s="191"/>
      <c r="B187" s="191"/>
      <c r="C187" s="191"/>
      <c r="D187" s="191"/>
      <c r="E187" s="191"/>
      <c r="F187" s="191"/>
      <c r="G187" s="191"/>
      <c r="H187" s="191"/>
      <c r="I187" s="191"/>
      <c r="J187" s="191"/>
      <c r="K187" s="191"/>
      <c r="L187" s="191"/>
      <c r="M187" s="191"/>
      <c r="N187" s="191"/>
      <c r="O187" s="191"/>
      <c r="P187" s="191"/>
      <c r="Q187" s="191"/>
      <c r="R187" s="191"/>
      <c r="S187" s="191"/>
      <c r="T187" s="191"/>
      <c r="U187" s="191"/>
      <c r="V187" s="191"/>
      <c r="W187" s="191"/>
      <c r="X187" s="191"/>
      <c r="Y187" s="191"/>
      <c r="Z187" s="288"/>
    </row>
    <row r="188" spans="1:26" ht="24.95" customHeight="1">
      <c r="A188" s="191"/>
      <c r="B188" s="191"/>
      <c r="C188" s="191"/>
      <c r="D188" s="191"/>
      <c r="E188" s="191"/>
      <c r="F188" s="191"/>
      <c r="G188" s="191"/>
      <c r="H188" s="191"/>
      <c r="I188" s="191"/>
      <c r="J188" s="191"/>
      <c r="K188" s="191"/>
      <c r="L188" s="191"/>
      <c r="M188" s="191"/>
      <c r="N188" s="191"/>
      <c r="O188" s="191"/>
      <c r="P188" s="191"/>
      <c r="Q188" s="191"/>
      <c r="R188" s="191"/>
      <c r="S188" s="191"/>
      <c r="T188" s="191"/>
      <c r="U188" s="191"/>
      <c r="V188" s="191"/>
      <c r="W188" s="191"/>
      <c r="X188" s="191"/>
      <c r="Y188" s="191"/>
      <c r="Z188" s="338"/>
    </row>
    <row r="189" spans="1:26" ht="24.95" customHeight="1">
      <c r="A189" s="191"/>
      <c r="B189" s="191"/>
      <c r="C189" s="191"/>
      <c r="D189" s="191"/>
      <c r="E189" s="191"/>
      <c r="F189" s="191"/>
      <c r="G189" s="191"/>
      <c r="H189" s="191"/>
      <c r="I189" s="191"/>
      <c r="J189" s="191"/>
      <c r="K189" s="191"/>
      <c r="L189" s="191"/>
      <c r="M189" s="191"/>
      <c r="N189" s="191"/>
      <c r="O189" s="191"/>
      <c r="P189" s="191"/>
      <c r="Q189" s="191"/>
      <c r="R189" s="191"/>
      <c r="S189" s="191"/>
      <c r="T189" s="191"/>
      <c r="U189" s="191"/>
      <c r="V189" s="191"/>
      <c r="W189" s="191"/>
      <c r="X189" s="191"/>
      <c r="Y189" s="191"/>
      <c r="Z189" s="338"/>
    </row>
    <row r="190" spans="1:26" ht="24.95" customHeight="1">
      <c r="A190" s="191"/>
      <c r="B190" s="191"/>
      <c r="C190" s="191"/>
      <c r="D190" s="191"/>
      <c r="E190" s="191"/>
      <c r="F190" s="191"/>
      <c r="G190" s="191"/>
      <c r="H190" s="191"/>
      <c r="I190" s="191"/>
      <c r="J190" s="191"/>
      <c r="K190" s="191"/>
      <c r="L190" s="191"/>
      <c r="M190" s="191"/>
      <c r="N190" s="191"/>
      <c r="O190" s="191"/>
      <c r="P190" s="191"/>
      <c r="Q190" s="191"/>
      <c r="R190" s="191"/>
      <c r="S190" s="191"/>
      <c r="T190" s="191"/>
      <c r="U190" s="191"/>
      <c r="V190" s="191"/>
      <c r="W190" s="191"/>
      <c r="X190" s="191"/>
      <c r="Y190" s="191"/>
      <c r="Z190" s="338"/>
    </row>
    <row r="191" spans="1:26" ht="24.95" customHeight="1">
      <c r="A191" s="191"/>
      <c r="B191" s="191"/>
      <c r="C191" s="191"/>
      <c r="D191" s="191"/>
      <c r="E191" s="191"/>
      <c r="F191" s="191"/>
      <c r="G191" s="191"/>
      <c r="H191" s="191"/>
      <c r="I191" s="191"/>
      <c r="J191" s="191"/>
      <c r="K191" s="191"/>
      <c r="L191" s="191"/>
      <c r="M191" s="191"/>
      <c r="N191" s="191"/>
      <c r="O191" s="191"/>
      <c r="P191" s="191"/>
      <c r="Q191" s="191"/>
      <c r="R191" s="191"/>
      <c r="S191" s="191"/>
      <c r="T191" s="191"/>
      <c r="U191" s="191"/>
      <c r="V191" s="191"/>
      <c r="W191" s="191"/>
      <c r="X191" s="191"/>
      <c r="Y191" s="191"/>
      <c r="Z191" s="338"/>
    </row>
    <row r="192" spans="1:26" ht="24.95" customHeight="1">
      <c r="A192" s="191"/>
      <c r="B192" s="191"/>
      <c r="C192" s="191"/>
      <c r="D192" s="191"/>
      <c r="E192" s="191"/>
      <c r="F192" s="191"/>
      <c r="G192" s="191"/>
      <c r="H192" s="191"/>
      <c r="I192" s="191"/>
      <c r="J192" s="191"/>
      <c r="K192" s="191"/>
      <c r="L192" s="191"/>
      <c r="M192" s="191"/>
      <c r="N192" s="191"/>
      <c r="O192" s="191"/>
      <c r="P192" s="191"/>
      <c r="Q192" s="191"/>
      <c r="R192" s="191"/>
      <c r="S192" s="191"/>
      <c r="T192" s="191"/>
      <c r="U192" s="191"/>
      <c r="V192" s="191"/>
      <c r="W192" s="191"/>
      <c r="X192" s="191"/>
      <c r="Y192" s="191"/>
      <c r="Z192" s="338"/>
    </row>
    <row r="193" spans="1:26" ht="24.95" customHeight="1">
      <c r="A193" s="191"/>
      <c r="B193" s="191"/>
      <c r="C193" s="191"/>
      <c r="D193" s="191"/>
      <c r="E193" s="191"/>
      <c r="F193" s="191"/>
      <c r="G193" s="191"/>
      <c r="H193" s="191"/>
      <c r="I193" s="191"/>
      <c r="J193" s="191"/>
      <c r="K193" s="191"/>
      <c r="L193" s="191"/>
      <c r="M193" s="191"/>
      <c r="N193" s="191"/>
      <c r="O193" s="191"/>
      <c r="P193" s="191"/>
      <c r="Q193" s="191"/>
      <c r="R193" s="191"/>
      <c r="S193" s="191"/>
      <c r="T193" s="191"/>
      <c r="U193" s="191"/>
      <c r="V193" s="191"/>
      <c r="W193" s="191"/>
      <c r="X193" s="191"/>
      <c r="Y193" s="191"/>
      <c r="Z193" s="338"/>
    </row>
    <row r="194" spans="1:26" ht="24.95" customHeight="1">
      <c r="A194" s="191"/>
      <c r="B194" s="191"/>
      <c r="C194" s="191"/>
      <c r="D194" s="191"/>
      <c r="E194" s="191"/>
      <c r="F194" s="191"/>
      <c r="G194" s="191"/>
      <c r="H194" s="191"/>
      <c r="I194" s="191"/>
      <c r="J194" s="191"/>
      <c r="K194" s="191"/>
      <c r="L194" s="191"/>
      <c r="M194" s="191"/>
      <c r="N194" s="191"/>
      <c r="O194" s="191"/>
      <c r="P194" s="191"/>
      <c r="Q194" s="191"/>
      <c r="R194" s="191"/>
      <c r="S194" s="191"/>
      <c r="T194" s="191"/>
      <c r="U194" s="191"/>
      <c r="V194" s="191"/>
      <c r="W194" s="191"/>
      <c r="X194" s="191"/>
      <c r="Y194" s="191"/>
      <c r="Z194" s="338"/>
    </row>
    <row r="195" spans="1:26">
      <c r="A195" s="191"/>
      <c r="B195" s="191"/>
      <c r="C195" s="191"/>
      <c r="D195" s="191"/>
      <c r="E195" s="191"/>
      <c r="F195" s="191"/>
      <c r="G195" s="191"/>
      <c r="H195" s="191"/>
      <c r="I195" s="191"/>
      <c r="J195" s="191"/>
      <c r="K195" s="191"/>
      <c r="L195" s="191"/>
      <c r="M195" s="191"/>
      <c r="N195" s="191"/>
      <c r="O195" s="191"/>
      <c r="P195" s="191"/>
      <c r="Q195" s="191"/>
      <c r="R195" s="191"/>
      <c r="S195" s="191"/>
      <c r="T195" s="191"/>
      <c r="U195" s="191"/>
      <c r="V195" s="191"/>
      <c r="W195" s="191"/>
      <c r="X195" s="191"/>
      <c r="Y195" s="191"/>
      <c r="Z195" s="288"/>
    </row>
    <row r="196" spans="1:26" ht="24.95" customHeight="1">
      <c r="A196" s="191"/>
      <c r="B196" s="191"/>
      <c r="C196" s="191"/>
      <c r="D196" s="191"/>
      <c r="E196" s="191"/>
      <c r="F196" s="191"/>
      <c r="G196" s="191"/>
      <c r="H196" s="191"/>
      <c r="I196" s="191"/>
      <c r="J196" s="191"/>
      <c r="K196" s="191"/>
      <c r="L196" s="191"/>
      <c r="M196" s="191"/>
      <c r="N196" s="191"/>
      <c r="O196" s="191"/>
      <c r="P196" s="191"/>
      <c r="Q196" s="191"/>
      <c r="R196" s="191"/>
      <c r="S196" s="191"/>
      <c r="T196" s="191"/>
      <c r="U196" s="191"/>
      <c r="V196" s="191"/>
      <c r="W196" s="191"/>
      <c r="X196" s="191"/>
      <c r="Y196" s="191"/>
      <c r="Z196" s="338"/>
    </row>
    <row r="197" spans="1:26" ht="24.95" customHeight="1">
      <c r="A197" s="191"/>
      <c r="B197" s="191"/>
      <c r="C197" s="191"/>
      <c r="D197" s="191"/>
      <c r="E197" s="191"/>
      <c r="F197" s="191"/>
      <c r="G197" s="191"/>
      <c r="H197" s="191"/>
      <c r="I197" s="191"/>
      <c r="J197" s="191"/>
      <c r="K197" s="191"/>
      <c r="L197" s="191"/>
      <c r="M197" s="191"/>
      <c r="N197" s="191"/>
      <c r="O197" s="191"/>
      <c r="P197" s="191"/>
      <c r="Q197" s="191"/>
      <c r="R197" s="191"/>
      <c r="S197" s="191"/>
      <c r="T197" s="191"/>
      <c r="U197" s="191"/>
      <c r="V197" s="191"/>
      <c r="W197" s="191"/>
      <c r="X197" s="191"/>
      <c r="Y197" s="191"/>
      <c r="Z197" s="338"/>
    </row>
    <row r="198" spans="1:26" ht="24.95" customHeight="1">
      <c r="A198" s="191"/>
      <c r="B198" s="191"/>
      <c r="C198" s="191"/>
      <c r="D198" s="191"/>
      <c r="E198" s="191"/>
      <c r="F198" s="191"/>
      <c r="G198" s="191"/>
      <c r="H198" s="191"/>
      <c r="I198" s="191"/>
      <c r="J198" s="191"/>
      <c r="K198" s="191"/>
      <c r="L198" s="191"/>
      <c r="M198" s="191"/>
      <c r="N198" s="191"/>
      <c r="O198" s="191"/>
      <c r="P198" s="191"/>
      <c r="Q198" s="191"/>
      <c r="R198" s="191"/>
      <c r="S198" s="191"/>
      <c r="T198" s="191"/>
      <c r="U198" s="191"/>
      <c r="V198" s="191"/>
      <c r="W198" s="191"/>
      <c r="X198" s="191"/>
      <c r="Y198" s="191"/>
      <c r="Z198" s="338"/>
    </row>
    <row r="199" spans="1:26" ht="24.95" customHeight="1">
      <c r="A199" s="191"/>
      <c r="B199" s="191"/>
      <c r="C199" s="191"/>
      <c r="D199" s="191"/>
      <c r="E199" s="191"/>
      <c r="F199" s="191"/>
      <c r="G199" s="191"/>
      <c r="H199" s="191"/>
      <c r="I199" s="191"/>
      <c r="J199" s="191"/>
      <c r="K199" s="191"/>
      <c r="L199" s="191"/>
      <c r="M199" s="191"/>
      <c r="N199" s="191"/>
      <c r="O199" s="191"/>
      <c r="P199" s="191"/>
      <c r="Q199" s="191"/>
      <c r="R199" s="191"/>
      <c r="S199" s="191"/>
      <c r="T199" s="191"/>
      <c r="U199" s="191"/>
      <c r="V199" s="191"/>
      <c r="W199" s="191"/>
      <c r="X199" s="191"/>
      <c r="Y199" s="191"/>
      <c r="Z199" s="338"/>
    </row>
    <row r="200" spans="1:26" ht="24.95" customHeight="1">
      <c r="A200" s="191"/>
      <c r="B200" s="191"/>
      <c r="C200" s="191"/>
      <c r="D200" s="191"/>
      <c r="E200" s="191"/>
      <c r="F200" s="191"/>
      <c r="G200" s="191"/>
      <c r="H200" s="191"/>
      <c r="I200" s="191"/>
      <c r="J200" s="191"/>
      <c r="K200" s="191"/>
      <c r="L200" s="191"/>
      <c r="M200" s="191"/>
      <c r="N200" s="191"/>
      <c r="O200" s="191"/>
      <c r="P200" s="191"/>
      <c r="Q200" s="191"/>
      <c r="R200" s="191"/>
      <c r="S200" s="191"/>
      <c r="T200" s="191"/>
      <c r="U200" s="191"/>
      <c r="V200" s="191"/>
      <c r="W200" s="191"/>
      <c r="X200" s="191"/>
      <c r="Y200" s="191"/>
      <c r="Z200" s="338"/>
    </row>
    <row r="201" spans="1:26" ht="24.95" customHeight="1">
      <c r="A201" s="191"/>
      <c r="B201" s="191"/>
      <c r="C201" s="191"/>
      <c r="D201" s="191"/>
      <c r="E201" s="191"/>
      <c r="F201" s="191"/>
      <c r="G201" s="191"/>
      <c r="H201" s="191"/>
      <c r="I201" s="191"/>
      <c r="J201" s="191"/>
      <c r="K201" s="191"/>
      <c r="L201" s="191"/>
      <c r="M201" s="191"/>
      <c r="N201" s="191"/>
      <c r="O201" s="191"/>
      <c r="P201" s="191"/>
      <c r="Q201" s="191"/>
      <c r="R201" s="191"/>
      <c r="S201" s="191"/>
      <c r="T201" s="191"/>
      <c r="U201" s="191"/>
      <c r="V201" s="191"/>
      <c r="W201" s="191"/>
      <c r="X201" s="191"/>
      <c r="Y201" s="191"/>
      <c r="Z201" s="338"/>
    </row>
    <row r="202" spans="1:26" ht="24.95" customHeight="1">
      <c r="A202" s="191"/>
      <c r="B202" s="191"/>
      <c r="C202" s="191"/>
      <c r="D202" s="191"/>
      <c r="E202" s="191"/>
      <c r="F202" s="191"/>
      <c r="G202" s="191"/>
      <c r="H202" s="191"/>
      <c r="I202" s="191"/>
      <c r="J202" s="191"/>
      <c r="K202" s="191"/>
      <c r="L202" s="191"/>
      <c r="M202" s="191"/>
      <c r="N202" s="191"/>
      <c r="O202" s="191"/>
      <c r="P202" s="191"/>
      <c r="Q202" s="191"/>
      <c r="R202" s="191"/>
      <c r="S202" s="191"/>
      <c r="T202" s="191"/>
      <c r="U202" s="191"/>
      <c r="V202" s="191"/>
      <c r="W202" s="191"/>
      <c r="X202" s="191"/>
      <c r="Y202" s="191"/>
      <c r="Z202" s="338"/>
    </row>
    <row r="203" spans="1:26" ht="24.95" customHeight="1">
      <c r="A203" s="191"/>
      <c r="B203" s="191"/>
      <c r="C203" s="191"/>
      <c r="D203" s="191"/>
      <c r="E203" s="191"/>
      <c r="F203" s="191"/>
      <c r="G203" s="191"/>
      <c r="H203" s="191"/>
      <c r="I203" s="191"/>
      <c r="J203" s="191"/>
      <c r="K203" s="191"/>
      <c r="L203" s="191"/>
      <c r="M203" s="191"/>
      <c r="N203" s="191"/>
      <c r="O203" s="191"/>
      <c r="P203" s="191"/>
      <c r="Q203" s="191"/>
      <c r="R203" s="191"/>
      <c r="S203" s="191"/>
      <c r="T203" s="191"/>
      <c r="U203" s="191"/>
      <c r="V203" s="191"/>
      <c r="W203" s="191"/>
      <c r="X203" s="191"/>
      <c r="Y203" s="191"/>
      <c r="Z203" s="338"/>
    </row>
    <row r="204" spans="1:26" ht="24.95" customHeight="1">
      <c r="A204" s="191"/>
      <c r="B204" s="191"/>
      <c r="C204" s="191"/>
      <c r="D204" s="191"/>
      <c r="E204" s="191"/>
      <c r="F204" s="191"/>
      <c r="G204" s="191"/>
      <c r="H204" s="191"/>
      <c r="I204" s="191"/>
      <c r="J204" s="191"/>
      <c r="K204" s="191"/>
      <c r="L204" s="191"/>
      <c r="M204" s="191"/>
      <c r="N204" s="191"/>
      <c r="O204" s="191"/>
      <c r="P204" s="191"/>
      <c r="Q204" s="191"/>
      <c r="R204" s="191"/>
      <c r="S204" s="191"/>
      <c r="T204" s="191"/>
      <c r="U204" s="191"/>
      <c r="V204" s="191"/>
      <c r="W204" s="191"/>
      <c r="X204" s="191"/>
      <c r="Y204" s="191"/>
      <c r="Z204" s="338"/>
    </row>
    <row r="205" spans="1:26" ht="24.95" customHeight="1">
      <c r="A205" s="191"/>
      <c r="B205" s="191"/>
      <c r="C205" s="191"/>
      <c r="D205" s="191"/>
      <c r="E205" s="191"/>
      <c r="F205" s="191"/>
      <c r="G205" s="191"/>
      <c r="H205" s="191"/>
      <c r="I205" s="191"/>
      <c r="J205" s="191"/>
      <c r="K205" s="191"/>
      <c r="L205" s="191"/>
      <c r="M205" s="191"/>
      <c r="N205" s="191"/>
      <c r="O205" s="191"/>
      <c r="P205" s="191"/>
      <c r="Q205" s="191"/>
      <c r="R205" s="191"/>
      <c r="S205" s="191"/>
      <c r="T205" s="191"/>
      <c r="U205" s="191"/>
      <c r="V205" s="191"/>
      <c r="W205" s="191"/>
      <c r="X205" s="191"/>
      <c r="Y205" s="191"/>
      <c r="Z205" s="338"/>
    </row>
    <row r="206" spans="1:26" ht="24.95" customHeight="1">
      <c r="A206" s="191"/>
      <c r="B206" s="191"/>
      <c r="C206" s="191"/>
      <c r="D206" s="191"/>
      <c r="E206" s="191"/>
      <c r="F206" s="191"/>
      <c r="G206" s="191"/>
      <c r="H206" s="191"/>
      <c r="I206" s="191"/>
      <c r="J206" s="191"/>
      <c r="K206" s="191"/>
      <c r="L206" s="191"/>
      <c r="M206" s="191"/>
      <c r="N206" s="191"/>
      <c r="O206" s="191"/>
      <c r="P206" s="191"/>
      <c r="Q206" s="191"/>
      <c r="R206" s="191"/>
      <c r="S206" s="191"/>
      <c r="T206" s="191"/>
      <c r="U206" s="191"/>
      <c r="V206" s="191"/>
      <c r="W206" s="191"/>
      <c r="X206" s="191"/>
      <c r="Y206" s="191"/>
      <c r="Z206" s="338"/>
    </row>
    <row r="207" spans="1:26" ht="24.95" customHeight="1">
      <c r="A207" s="191"/>
      <c r="B207" s="191"/>
      <c r="C207" s="191"/>
      <c r="D207" s="191"/>
      <c r="E207" s="191"/>
      <c r="F207" s="191"/>
      <c r="G207" s="191"/>
      <c r="H207" s="191"/>
      <c r="I207" s="191"/>
      <c r="J207" s="191"/>
      <c r="K207" s="191"/>
      <c r="L207" s="191"/>
      <c r="M207" s="191"/>
      <c r="N207" s="191"/>
      <c r="O207" s="191"/>
      <c r="P207" s="191"/>
      <c r="Q207" s="191"/>
      <c r="R207" s="191"/>
      <c r="S207" s="191"/>
      <c r="T207" s="191"/>
      <c r="U207" s="191"/>
      <c r="V207" s="191"/>
      <c r="W207" s="191"/>
      <c r="X207" s="191"/>
      <c r="Y207" s="191"/>
      <c r="Z207" s="338"/>
    </row>
    <row r="208" spans="1:26" ht="24.95" customHeight="1">
      <c r="A208" s="191"/>
      <c r="B208" s="191"/>
      <c r="C208" s="191"/>
      <c r="D208" s="191"/>
      <c r="E208" s="191"/>
      <c r="F208" s="191"/>
      <c r="G208" s="191"/>
      <c r="H208" s="191"/>
      <c r="I208" s="191"/>
      <c r="J208" s="191"/>
      <c r="K208" s="191"/>
      <c r="L208" s="191"/>
      <c r="M208" s="191"/>
      <c r="N208" s="191"/>
      <c r="O208" s="191"/>
      <c r="P208" s="191"/>
      <c r="Q208" s="191"/>
      <c r="R208" s="191"/>
      <c r="S208" s="191"/>
      <c r="T208" s="191"/>
      <c r="U208" s="191"/>
      <c r="V208" s="191"/>
      <c r="W208" s="191"/>
      <c r="X208" s="191"/>
      <c r="Y208" s="191"/>
      <c r="Z208" s="338"/>
    </row>
    <row r="209" spans="1:26" ht="24.95" customHeight="1">
      <c r="A209" s="191"/>
      <c r="B209" s="191"/>
      <c r="C209" s="191"/>
      <c r="D209" s="191"/>
      <c r="E209" s="191"/>
      <c r="F209" s="191"/>
      <c r="G209" s="191"/>
      <c r="H209" s="191"/>
      <c r="I209" s="191"/>
      <c r="J209" s="191"/>
      <c r="K209" s="191"/>
      <c r="L209" s="191"/>
      <c r="M209" s="191"/>
      <c r="N209" s="191"/>
      <c r="O209" s="191"/>
      <c r="P209" s="191"/>
      <c r="Q209" s="191"/>
      <c r="R209" s="191"/>
      <c r="S209" s="191"/>
      <c r="T209" s="191"/>
      <c r="U209" s="191"/>
      <c r="V209" s="191"/>
      <c r="W209" s="191"/>
      <c r="X209" s="191"/>
      <c r="Y209" s="191"/>
      <c r="Z209" s="338"/>
    </row>
    <row r="210" spans="1:26" ht="24.95" customHeight="1">
      <c r="A210" s="191"/>
      <c r="B210" s="191"/>
      <c r="C210" s="191"/>
      <c r="D210" s="191"/>
      <c r="E210" s="191"/>
      <c r="F210" s="191"/>
      <c r="G210" s="191"/>
      <c r="H210" s="191"/>
      <c r="I210" s="191"/>
      <c r="J210" s="191"/>
      <c r="K210" s="191"/>
      <c r="L210" s="191"/>
      <c r="M210" s="191"/>
      <c r="N210" s="191"/>
      <c r="O210" s="191"/>
      <c r="P210" s="191"/>
      <c r="Q210" s="191"/>
      <c r="R210" s="191"/>
      <c r="S210" s="191"/>
      <c r="T210" s="191"/>
      <c r="U210" s="191"/>
      <c r="V210" s="191"/>
      <c r="W210" s="191"/>
      <c r="X210" s="191"/>
      <c r="Y210" s="191"/>
      <c r="Z210" s="338"/>
    </row>
    <row r="211" spans="1:26" ht="24.95" customHeight="1">
      <c r="A211" s="191"/>
      <c r="B211" s="191"/>
      <c r="C211" s="191"/>
      <c r="D211" s="191"/>
      <c r="E211" s="191"/>
      <c r="F211" s="191"/>
      <c r="G211" s="191"/>
      <c r="H211" s="191"/>
      <c r="I211" s="191"/>
      <c r="J211" s="191"/>
      <c r="K211" s="191"/>
      <c r="L211" s="191"/>
      <c r="M211" s="191"/>
      <c r="N211" s="191"/>
      <c r="O211" s="191"/>
      <c r="P211" s="191"/>
      <c r="Q211" s="191"/>
      <c r="R211" s="191"/>
      <c r="S211" s="191"/>
      <c r="T211" s="191"/>
      <c r="U211" s="191"/>
      <c r="V211" s="191"/>
      <c r="W211" s="191"/>
      <c r="X211" s="191"/>
      <c r="Y211" s="191"/>
      <c r="Z211" s="338"/>
    </row>
    <row r="212" spans="1:26" ht="24.95" customHeight="1">
      <c r="A212" s="191"/>
      <c r="B212" s="191"/>
      <c r="C212" s="191"/>
      <c r="D212" s="191"/>
      <c r="E212" s="191"/>
      <c r="F212" s="191"/>
      <c r="G212" s="191"/>
      <c r="H212" s="191"/>
      <c r="I212" s="191"/>
      <c r="J212" s="191"/>
      <c r="K212" s="191"/>
      <c r="L212" s="191"/>
      <c r="M212" s="191"/>
      <c r="N212" s="191"/>
      <c r="O212" s="191"/>
      <c r="P212" s="191"/>
      <c r="Q212" s="191"/>
      <c r="R212" s="191"/>
      <c r="S212" s="191"/>
      <c r="T212" s="191"/>
      <c r="U212" s="191"/>
      <c r="V212" s="191"/>
      <c r="W212" s="191"/>
      <c r="X212" s="191"/>
      <c r="Y212" s="191"/>
      <c r="Z212" s="338"/>
    </row>
    <row r="213" spans="1:26" ht="24.95" customHeight="1">
      <c r="A213" s="191"/>
      <c r="B213" s="191"/>
      <c r="C213" s="191"/>
      <c r="D213" s="191"/>
      <c r="E213" s="191"/>
      <c r="F213" s="191"/>
      <c r="G213" s="191"/>
      <c r="H213" s="191"/>
      <c r="I213" s="191"/>
      <c r="J213" s="191"/>
      <c r="K213" s="191"/>
      <c r="L213" s="191"/>
      <c r="M213" s="191"/>
      <c r="N213" s="191"/>
      <c r="O213" s="191"/>
      <c r="P213" s="191"/>
      <c r="Q213" s="191"/>
      <c r="R213" s="191"/>
      <c r="S213" s="191"/>
      <c r="T213" s="191"/>
      <c r="U213" s="191"/>
      <c r="V213" s="191"/>
      <c r="W213" s="191"/>
      <c r="X213" s="191"/>
      <c r="Y213" s="191"/>
      <c r="Z213" s="338"/>
    </row>
    <row r="214" spans="1:26" ht="24.95" customHeight="1">
      <c r="A214" s="191"/>
      <c r="B214" s="191"/>
      <c r="C214" s="191"/>
      <c r="D214" s="191"/>
      <c r="E214" s="191"/>
      <c r="F214" s="191"/>
      <c r="G214" s="191"/>
      <c r="H214" s="191"/>
      <c r="I214" s="191"/>
      <c r="J214" s="191"/>
      <c r="K214" s="191"/>
      <c r="L214" s="191"/>
      <c r="M214" s="191"/>
      <c r="N214" s="191"/>
      <c r="O214" s="191"/>
      <c r="P214" s="191"/>
      <c r="Q214" s="191"/>
      <c r="R214" s="191"/>
      <c r="S214" s="191"/>
      <c r="T214" s="191"/>
      <c r="U214" s="191"/>
      <c r="V214" s="191"/>
      <c r="W214" s="191"/>
      <c r="X214" s="191"/>
      <c r="Y214" s="191"/>
      <c r="Z214" s="338"/>
    </row>
    <row r="215" spans="1:26" ht="24.95" customHeight="1">
      <c r="A215" s="191"/>
      <c r="B215" s="191"/>
      <c r="C215" s="191"/>
      <c r="D215" s="191"/>
      <c r="E215" s="191"/>
      <c r="F215" s="191"/>
      <c r="G215" s="191"/>
      <c r="H215" s="191"/>
      <c r="I215" s="191"/>
      <c r="J215" s="191"/>
      <c r="K215" s="191"/>
      <c r="L215" s="191"/>
      <c r="M215" s="191"/>
      <c r="N215" s="191"/>
      <c r="O215" s="191"/>
      <c r="P215" s="191"/>
      <c r="Q215" s="191"/>
      <c r="R215" s="191"/>
      <c r="S215" s="191"/>
      <c r="T215" s="191"/>
      <c r="U215" s="191"/>
      <c r="V215" s="191"/>
      <c r="W215" s="191"/>
      <c r="X215" s="191"/>
      <c r="Y215" s="191"/>
      <c r="Z215" s="338"/>
    </row>
    <row r="216" spans="1:26" ht="24.95" customHeight="1">
      <c r="A216" s="191"/>
      <c r="B216" s="191"/>
      <c r="C216" s="191"/>
      <c r="D216" s="191"/>
      <c r="E216" s="191"/>
      <c r="F216" s="191"/>
      <c r="G216" s="191"/>
      <c r="H216" s="191"/>
      <c r="I216" s="191"/>
      <c r="J216" s="191"/>
      <c r="K216" s="191"/>
      <c r="L216" s="191"/>
      <c r="M216" s="191"/>
      <c r="N216" s="191"/>
      <c r="O216" s="191"/>
      <c r="P216" s="191"/>
      <c r="Q216" s="191"/>
      <c r="R216" s="191"/>
      <c r="S216" s="191"/>
      <c r="T216" s="191"/>
      <c r="U216" s="191"/>
      <c r="V216" s="191"/>
      <c r="W216" s="191"/>
      <c r="X216" s="191"/>
      <c r="Y216" s="191"/>
      <c r="Z216" s="338"/>
    </row>
    <row r="217" spans="1:26" ht="24.95" customHeight="1">
      <c r="A217" s="191"/>
      <c r="B217" s="191"/>
      <c r="C217" s="191"/>
      <c r="D217" s="191"/>
      <c r="E217" s="191"/>
      <c r="F217" s="191"/>
      <c r="G217" s="191"/>
      <c r="H217" s="191"/>
      <c r="I217" s="191"/>
      <c r="J217" s="191"/>
      <c r="K217" s="191"/>
      <c r="L217" s="191"/>
      <c r="M217" s="191"/>
      <c r="N217" s="191"/>
      <c r="O217" s="191"/>
      <c r="P217" s="191"/>
      <c r="Q217" s="191"/>
      <c r="R217" s="191"/>
      <c r="S217" s="191"/>
      <c r="T217" s="191"/>
      <c r="U217" s="191"/>
      <c r="V217" s="191"/>
      <c r="W217" s="191"/>
      <c r="X217" s="191"/>
      <c r="Y217" s="191"/>
      <c r="Z217" s="338"/>
    </row>
    <row r="218" spans="1:26" ht="24.95" customHeight="1">
      <c r="A218" s="191"/>
      <c r="B218" s="191"/>
      <c r="C218" s="191"/>
      <c r="D218" s="191"/>
      <c r="E218" s="191"/>
      <c r="F218" s="191"/>
      <c r="G218" s="191"/>
      <c r="H218" s="191"/>
      <c r="I218" s="191"/>
      <c r="J218" s="191"/>
      <c r="K218" s="191"/>
      <c r="L218" s="191"/>
      <c r="M218" s="191"/>
      <c r="N218" s="191"/>
      <c r="O218" s="191"/>
      <c r="P218" s="191"/>
      <c r="Q218" s="191"/>
      <c r="R218" s="191"/>
      <c r="S218" s="191"/>
      <c r="T218" s="191"/>
      <c r="U218" s="191"/>
      <c r="V218" s="191"/>
      <c r="W218" s="191"/>
      <c r="X218" s="191"/>
      <c r="Y218" s="191"/>
      <c r="Z218" s="338"/>
    </row>
    <row r="219" spans="1:26" ht="24.95" customHeight="1">
      <c r="A219" s="191"/>
      <c r="B219" s="191"/>
      <c r="C219" s="191"/>
      <c r="D219" s="191"/>
      <c r="E219" s="191"/>
      <c r="F219" s="191"/>
      <c r="G219" s="191"/>
      <c r="H219" s="191"/>
      <c r="I219" s="191"/>
      <c r="J219" s="191"/>
      <c r="K219" s="191"/>
      <c r="L219" s="191"/>
      <c r="M219" s="191"/>
      <c r="N219" s="191"/>
      <c r="O219" s="191"/>
      <c r="P219" s="191"/>
      <c r="Q219" s="191"/>
      <c r="R219" s="191"/>
      <c r="S219" s="191"/>
      <c r="T219" s="191"/>
      <c r="U219" s="191"/>
      <c r="V219" s="191"/>
      <c r="W219" s="191"/>
      <c r="X219" s="191"/>
      <c r="Y219" s="191"/>
      <c r="Z219" s="338"/>
    </row>
    <row r="220" spans="1:26" ht="24.95" customHeight="1">
      <c r="A220" s="191"/>
      <c r="B220" s="191"/>
      <c r="C220" s="191"/>
      <c r="D220" s="191"/>
      <c r="E220" s="191"/>
      <c r="F220" s="191"/>
      <c r="G220" s="191"/>
      <c r="H220" s="191"/>
      <c r="I220" s="191"/>
      <c r="J220" s="191"/>
      <c r="K220" s="191"/>
      <c r="L220" s="191"/>
      <c r="M220" s="191"/>
      <c r="N220" s="191"/>
      <c r="O220" s="191"/>
      <c r="P220" s="191"/>
      <c r="Q220" s="191"/>
      <c r="R220" s="191"/>
      <c r="S220" s="191"/>
      <c r="T220" s="191"/>
      <c r="U220" s="191"/>
      <c r="V220" s="191"/>
      <c r="W220" s="191"/>
      <c r="X220" s="191"/>
      <c r="Y220" s="191"/>
      <c r="Z220" s="338"/>
    </row>
    <row r="221" spans="1:26" ht="24.95" customHeight="1">
      <c r="A221" s="191"/>
      <c r="B221" s="191"/>
      <c r="C221" s="191"/>
      <c r="D221" s="191"/>
      <c r="E221" s="191"/>
      <c r="F221" s="191"/>
      <c r="G221" s="191"/>
      <c r="H221" s="191"/>
      <c r="I221" s="191"/>
      <c r="J221" s="191"/>
      <c r="K221" s="191"/>
      <c r="L221" s="191"/>
      <c r="M221" s="191"/>
      <c r="N221" s="191"/>
      <c r="O221" s="191"/>
      <c r="P221" s="191"/>
      <c r="Q221" s="191"/>
      <c r="R221" s="191"/>
      <c r="S221" s="191"/>
      <c r="T221" s="191"/>
      <c r="U221" s="191"/>
      <c r="V221" s="191"/>
      <c r="W221" s="191"/>
      <c r="X221" s="191"/>
      <c r="Y221" s="191"/>
      <c r="Z221" s="338"/>
    </row>
    <row r="222" spans="1:26">
      <c r="A222" s="191"/>
      <c r="B222" s="191"/>
      <c r="C222" s="191"/>
      <c r="D222" s="191"/>
      <c r="E222" s="191"/>
      <c r="F222" s="191"/>
      <c r="G222" s="191"/>
      <c r="H222" s="191"/>
      <c r="I222" s="191"/>
      <c r="J222" s="191"/>
      <c r="K222" s="191"/>
      <c r="L222" s="191"/>
      <c r="M222" s="191"/>
      <c r="N222" s="191"/>
      <c r="O222" s="191"/>
      <c r="P222" s="191"/>
      <c r="Q222" s="191"/>
      <c r="R222" s="191"/>
      <c r="S222" s="191"/>
      <c r="T222" s="191"/>
      <c r="U222" s="191"/>
      <c r="V222" s="191"/>
      <c r="W222" s="191"/>
      <c r="X222" s="191"/>
      <c r="Y222" s="191"/>
      <c r="Z222" s="288"/>
    </row>
    <row r="223" spans="1:26" ht="24.95" customHeight="1">
      <c r="A223" s="191"/>
      <c r="B223" s="191"/>
      <c r="C223" s="191"/>
      <c r="D223" s="191"/>
      <c r="E223" s="191"/>
      <c r="F223" s="191"/>
      <c r="G223" s="191"/>
      <c r="H223" s="191"/>
      <c r="I223" s="191"/>
      <c r="J223" s="191"/>
      <c r="K223" s="191"/>
      <c r="L223" s="191"/>
      <c r="M223" s="191"/>
      <c r="N223" s="191"/>
      <c r="O223" s="191"/>
      <c r="P223" s="191"/>
      <c r="Q223" s="191"/>
      <c r="R223" s="191"/>
      <c r="S223" s="191"/>
      <c r="T223" s="191"/>
      <c r="U223" s="191"/>
      <c r="V223" s="191"/>
      <c r="W223" s="191"/>
      <c r="X223" s="191"/>
      <c r="Y223" s="191"/>
      <c r="Z223" s="338"/>
    </row>
    <row r="224" spans="1:26" ht="24.95" customHeight="1">
      <c r="A224" s="191"/>
      <c r="B224" s="191"/>
      <c r="C224" s="191"/>
      <c r="D224" s="191"/>
      <c r="E224" s="191"/>
      <c r="F224" s="191"/>
      <c r="G224" s="191"/>
      <c r="H224" s="191"/>
      <c r="I224" s="191"/>
      <c r="J224" s="191"/>
      <c r="K224" s="191"/>
      <c r="L224" s="191"/>
      <c r="M224" s="191"/>
      <c r="N224" s="191"/>
      <c r="O224" s="191"/>
      <c r="P224" s="191"/>
      <c r="Q224" s="191"/>
      <c r="R224" s="191"/>
      <c r="S224" s="191"/>
      <c r="T224" s="191"/>
      <c r="U224" s="191"/>
      <c r="V224" s="191"/>
      <c r="W224" s="191"/>
      <c r="X224" s="191"/>
      <c r="Y224" s="191"/>
      <c r="Z224" s="338"/>
    </row>
    <row r="225" spans="1:26" ht="24.95" customHeight="1">
      <c r="A225" s="191"/>
      <c r="B225" s="191"/>
      <c r="C225" s="191"/>
      <c r="D225" s="191"/>
      <c r="E225" s="191"/>
      <c r="F225" s="191"/>
      <c r="G225" s="191"/>
      <c r="H225" s="191"/>
      <c r="I225" s="191"/>
      <c r="J225" s="191"/>
      <c r="K225" s="191"/>
      <c r="L225" s="191"/>
      <c r="M225" s="191"/>
      <c r="N225" s="191"/>
      <c r="O225" s="191"/>
      <c r="P225" s="191"/>
      <c r="Q225" s="191"/>
      <c r="R225" s="191"/>
      <c r="S225" s="191"/>
      <c r="T225" s="191"/>
      <c r="U225" s="191"/>
      <c r="V225" s="191"/>
      <c r="W225" s="191"/>
      <c r="X225" s="191"/>
      <c r="Y225" s="191"/>
      <c r="Z225" s="338"/>
    </row>
    <row r="226" spans="1:26" ht="24.95" customHeight="1">
      <c r="A226" s="191"/>
      <c r="B226" s="191"/>
      <c r="C226" s="191"/>
      <c r="D226" s="191"/>
      <c r="E226" s="191"/>
      <c r="F226" s="191"/>
      <c r="G226" s="191"/>
      <c r="H226" s="191"/>
      <c r="I226" s="191"/>
      <c r="J226" s="191"/>
      <c r="K226" s="191"/>
      <c r="L226" s="191"/>
      <c r="M226" s="191"/>
      <c r="N226" s="191"/>
      <c r="O226" s="191"/>
      <c r="P226" s="191"/>
      <c r="Q226" s="191"/>
      <c r="R226" s="191"/>
      <c r="S226" s="191"/>
      <c r="T226" s="191"/>
      <c r="U226" s="191"/>
      <c r="V226" s="191"/>
      <c r="W226" s="191"/>
      <c r="X226" s="191"/>
      <c r="Y226" s="191"/>
      <c r="Z226" s="338"/>
    </row>
    <row r="227" spans="1:26" ht="24.95" customHeight="1">
      <c r="A227" s="191"/>
      <c r="B227" s="191"/>
      <c r="C227" s="191"/>
      <c r="D227" s="191"/>
      <c r="E227" s="191"/>
      <c r="F227" s="191"/>
      <c r="G227" s="191"/>
      <c r="H227" s="191"/>
      <c r="I227" s="191"/>
      <c r="J227" s="191"/>
      <c r="K227" s="191"/>
      <c r="L227" s="191"/>
      <c r="M227" s="191"/>
      <c r="N227" s="191"/>
      <c r="O227" s="191"/>
      <c r="P227" s="191"/>
      <c r="Q227" s="191"/>
      <c r="R227" s="191"/>
      <c r="S227" s="191"/>
      <c r="T227" s="191"/>
      <c r="U227" s="191"/>
      <c r="V227" s="191"/>
      <c r="W227" s="191"/>
      <c r="X227" s="191"/>
      <c r="Y227" s="191"/>
      <c r="Z227" s="338"/>
    </row>
    <row r="228" spans="1:26" ht="24.95" customHeight="1">
      <c r="A228" s="191"/>
      <c r="B228" s="191"/>
      <c r="C228" s="191"/>
      <c r="D228" s="191"/>
      <c r="E228" s="191"/>
      <c r="F228" s="191"/>
      <c r="G228" s="191"/>
      <c r="H228" s="191"/>
      <c r="I228" s="191"/>
      <c r="J228" s="191"/>
      <c r="K228" s="191"/>
      <c r="L228" s="191"/>
      <c r="M228" s="191"/>
      <c r="N228" s="191"/>
      <c r="O228" s="191"/>
      <c r="P228" s="191"/>
      <c r="Q228" s="191"/>
      <c r="R228" s="191"/>
      <c r="S228" s="191"/>
      <c r="T228" s="191"/>
      <c r="U228" s="191"/>
      <c r="V228" s="191"/>
      <c r="W228" s="191"/>
      <c r="X228" s="191"/>
      <c r="Y228" s="191"/>
      <c r="Z228" s="338"/>
    </row>
    <row r="229" spans="1:26" ht="24.95" customHeight="1">
      <c r="A229" s="191"/>
      <c r="B229" s="191"/>
      <c r="C229" s="191"/>
      <c r="D229" s="191"/>
      <c r="E229" s="191"/>
      <c r="F229" s="191"/>
      <c r="G229" s="191"/>
      <c r="H229" s="191"/>
      <c r="I229" s="191"/>
      <c r="J229" s="191"/>
      <c r="K229" s="191"/>
      <c r="L229" s="191"/>
      <c r="M229" s="191"/>
      <c r="N229" s="191"/>
      <c r="O229" s="191"/>
      <c r="P229" s="191"/>
      <c r="Q229" s="191"/>
      <c r="R229" s="191"/>
      <c r="S229" s="191"/>
      <c r="T229" s="191"/>
      <c r="U229" s="191"/>
      <c r="V229" s="191"/>
      <c r="W229" s="191"/>
      <c r="X229" s="191"/>
      <c r="Y229" s="191"/>
      <c r="Z229" s="338"/>
    </row>
    <row r="230" spans="1:26" ht="24.95" customHeight="1">
      <c r="A230" s="191"/>
      <c r="B230" s="191"/>
      <c r="C230" s="191"/>
      <c r="D230" s="191"/>
      <c r="E230" s="191"/>
      <c r="F230" s="191"/>
      <c r="G230" s="191"/>
      <c r="H230" s="191"/>
      <c r="I230" s="191"/>
      <c r="J230" s="191"/>
      <c r="K230" s="191"/>
      <c r="L230" s="191"/>
      <c r="M230" s="191"/>
      <c r="N230" s="191"/>
      <c r="O230" s="191"/>
      <c r="P230" s="191"/>
      <c r="Q230" s="191"/>
      <c r="R230" s="191"/>
      <c r="S230" s="191"/>
      <c r="T230" s="191"/>
      <c r="U230" s="191"/>
      <c r="V230" s="191"/>
      <c r="W230" s="191"/>
      <c r="X230" s="191"/>
      <c r="Y230" s="191"/>
      <c r="Z230" s="338"/>
    </row>
    <row r="231" spans="1:26" ht="24.95" customHeight="1">
      <c r="A231" s="191"/>
      <c r="B231" s="191"/>
      <c r="C231" s="191"/>
      <c r="D231" s="191"/>
      <c r="E231" s="191"/>
      <c r="F231" s="191"/>
      <c r="G231" s="191"/>
      <c r="H231" s="191"/>
      <c r="I231" s="191"/>
      <c r="J231" s="191"/>
      <c r="K231" s="191"/>
      <c r="L231" s="191"/>
      <c r="M231" s="191"/>
      <c r="N231" s="191"/>
      <c r="O231" s="191"/>
      <c r="P231" s="191"/>
      <c r="Q231" s="191"/>
      <c r="R231" s="191"/>
      <c r="S231" s="191"/>
      <c r="T231" s="191"/>
      <c r="U231" s="191"/>
      <c r="V231" s="191"/>
      <c r="W231" s="191"/>
      <c r="X231" s="191"/>
      <c r="Y231" s="191"/>
      <c r="Z231" s="338"/>
    </row>
    <row r="232" spans="1:26" ht="24.95" customHeight="1">
      <c r="A232" s="191"/>
      <c r="B232" s="191"/>
      <c r="C232" s="191"/>
      <c r="D232" s="191"/>
      <c r="E232" s="191"/>
      <c r="F232" s="191"/>
      <c r="G232" s="191"/>
      <c r="H232" s="191"/>
      <c r="I232" s="191"/>
      <c r="J232" s="191"/>
      <c r="K232" s="191"/>
      <c r="L232" s="191"/>
      <c r="M232" s="191"/>
      <c r="N232" s="191"/>
      <c r="O232" s="191"/>
      <c r="P232" s="191"/>
      <c r="Q232" s="191"/>
      <c r="R232" s="191"/>
      <c r="S232" s="191"/>
      <c r="T232" s="191"/>
      <c r="U232" s="191"/>
      <c r="V232" s="191"/>
      <c r="W232" s="191"/>
      <c r="X232" s="191"/>
      <c r="Y232" s="191"/>
      <c r="Z232" s="338"/>
    </row>
    <row r="233" spans="1:26" ht="24.95" customHeight="1">
      <c r="A233" s="191"/>
      <c r="B233" s="191"/>
      <c r="C233" s="191"/>
      <c r="D233" s="191"/>
      <c r="E233" s="191"/>
      <c r="F233" s="191"/>
      <c r="G233" s="191"/>
      <c r="H233" s="191"/>
      <c r="I233" s="191"/>
      <c r="J233" s="191"/>
      <c r="K233" s="191"/>
      <c r="L233" s="191"/>
      <c r="M233" s="191"/>
      <c r="N233" s="191"/>
      <c r="O233" s="191"/>
      <c r="P233" s="191"/>
      <c r="Q233" s="191"/>
      <c r="R233" s="191"/>
      <c r="S233" s="191"/>
      <c r="T233" s="191"/>
      <c r="U233" s="191"/>
      <c r="V233" s="191"/>
      <c r="W233" s="191"/>
      <c r="X233" s="191"/>
      <c r="Y233" s="191"/>
      <c r="Z233" s="338"/>
    </row>
    <row r="234" spans="1:26" ht="24.95" customHeight="1">
      <c r="A234" s="191"/>
      <c r="B234" s="191"/>
      <c r="C234" s="191"/>
      <c r="D234" s="191"/>
      <c r="E234" s="191"/>
      <c r="F234" s="191"/>
      <c r="G234" s="191"/>
      <c r="H234" s="191"/>
      <c r="I234" s="191"/>
      <c r="J234" s="191"/>
      <c r="K234" s="191"/>
      <c r="L234" s="191"/>
      <c r="M234" s="191"/>
      <c r="N234" s="191"/>
      <c r="O234" s="191"/>
      <c r="P234" s="191"/>
      <c r="Q234" s="191"/>
      <c r="R234" s="191"/>
      <c r="S234" s="191"/>
      <c r="T234" s="191"/>
      <c r="U234" s="191"/>
      <c r="V234" s="191"/>
      <c r="W234" s="191"/>
      <c r="X234" s="191"/>
      <c r="Y234" s="191"/>
      <c r="Z234" s="338"/>
    </row>
    <row r="235" spans="1:26" s="106" customFormat="1" ht="51" customHeight="1">
      <c r="A235" s="191"/>
      <c r="B235" s="191"/>
      <c r="C235" s="191"/>
      <c r="D235" s="191"/>
      <c r="E235" s="191"/>
      <c r="F235" s="191"/>
      <c r="G235" s="191"/>
      <c r="H235" s="191"/>
      <c r="I235" s="191"/>
      <c r="J235" s="191"/>
      <c r="K235" s="191"/>
      <c r="L235" s="191"/>
      <c r="M235" s="191"/>
      <c r="N235" s="191"/>
      <c r="O235" s="191"/>
      <c r="P235" s="191"/>
      <c r="Q235" s="191"/>
      <c r="R235" s="191"/>
      <c r="S235" s="191"/>
      <c r="T235" s="191"/>
      <c r="U235" s="191"/>
      <c r="V235" s="191"/>
      <c r="W235" s="191"/>
      <c r="X235" s="191"/>
      <c r="Y235" s="191"/>
      <c r="Z235" s="247"/>
    </row>
    <row r="236" spans="1:26" ht="24.95" customHeight="1">
      <c r="A236" s="191"/>
      <c r="B236" s="191"/>
      <c r="C236" s="191"/>
      <c r="D236" s="191"/>
      <c r="E236" s="191"/>
      <c r="F236" s="191"/>
      <c r="G236" s="191"/>
      <c r="H236" s="191"/>
      <c r="I236" s="191"/>
      <c r="J236" s="191"/>
      <c r="K236" s="191"/>
      <c r="L236" s="191"/>
      <c r="M236" s="191"/>
      <c r="N236" s="191"/>
      <c r="O236" s="191"/>
      <c r="P236" s="191"/>
      <c r="Q236" s="191"/>
      <c r="R236" s="191"/>
      <c r="S236" s="191"/>
      <c r="T236" s="191"/>
      <c r="U236" s="191"/>
      <c r="V236" s="191"/>
      <c r="W236" s="191"/>
      <c r="X236" s="191"/>
      <c r="Y236" s="191"/>
      <c r="Z236" s="338"/>
    </row>
    <row r="237" spans="1:26" ht="24.95" customHeight="1">
      <c r="A237" s="191"/>
      <c r="B237" s="191"/>
      <c r="C237" s="191"/>
      <c r="D237" s="191"/>
      <c r="E237" s="191"/>
      <c r="F237" s="191"/>
      <c r="G237" s="191"/>
      <c r="H237" s="191"/>
      <c r="I237" s="191"/>
      <c r="J237" s="191"/>
      <c r="K237" s="191"/>
      <c r="L237" s="191"/>
      <c r="M237" s="191"/>
      <c r="N237" s="191"/>
      <c r="O237" s="191"/>
      <c r="P237" s="191"/>
      <c r="Q237" s="191"/>
      <c r="R237" s="191"/>
      <c r="S237" s="191"/>
      <c r="T237" s="191"/>
      <c r="U237" s="191"/>
      <c r="V237" s="191"/>
      <c r="W237" s="191"/>
      <c r="X237" s="191"/>
      <c r="Y237" s="191"/>
      <c r="Z237" s="338"/>
    </row>
    <row r="238" spans="1:26" ht="24.95" customHeight="1">
      <c r="A238" s="191"/>
      <c r="B238" s="191"/>
      <c r="C238" s="191"/>
      <c r="D238" s="191"/>
      <c r="E238" s="191"/>
      <c r="F238" s="191"/>
      <c r="G238" s="191"/>
      <c r="H238" s="191"/>
      <c r="I238" s="191"/>
      <c r="J238" s="191"/>
      <c r="K238" s="191"/>
      <c r="L238" s="191"/>
      <c r="M238" s="191"/>
      <c r="N238" s="191"/>
      <c r="O238" s="191"/>
      <c r="P238" s="191"/>
      <c r="Q238" s="191"/>
      <c r="R238" s="191"/>
      <c r="S238" s="191"/>
      <c r="T238" s="191"/>
      <c r="U238" s="191"/>
      <c r="V238" s="191"/>
      <c r="W238" s="191"/>
      <c r="X238" s="191"/>
      <c r="Y238" s="191"/>
      <c r="Z238" s="338"/>
    </row>
    <row r="239" spans="1:26" s="106" customFormat="1" ht="51" customHeight="1">
      <c r="A239" s="191"/>
      <c r="B239" s="191"/>
      <c r="C239" s="191"/>
      <c r="D239" s="191"/>
      <c r="E239" s="191"/>
      <c r="F239" s="191"/>
      <c r="G239" s="191"/>
      <c r="H239" s="191"/>
      <c r="I239" s="191"/>
      <c r="J239" s="191"/>
      <c r="K239" s="191"/>
      <c r="L239" s="191"/>
      <c r="M239" s="191"/>
      <c r="N239" s="191"/>
      <c r="O239" s="191"/>
      <c r="P239" s="191"/>
      <c r="Q239" s="191"/>
      <c r="R239" s="191"/>
      <c r="S239" s="191"/>
      <c r="T239" s="191"/>
      <c r="U239" s="191"/>
      <c r="V239" s="191"/>
      <c r="W239" s="191"/>
      <c r="X239" s="191"/>
      <c r="Y239" s="191"/>
      <c r="Z239" s="247"/>
    </row>
    <row r="240" spans="1:26" s="106" customFormat="1" ht="51" customHeight="1">
      <c r="A240" s="191"/>
      <c r="B240" s="191"/>
      <c r="C240" s="191"/>
      <c r="D240" s="191"/>
      <c r="E240" s="191"/>
      <c r="F240" s="191"/>
      <c r="G240" s="191"/>
      <c r="H240" s="191"/>
      <c r="I240" s="191"/>
      <c r="J240" s="191"/>
      <c r="K240" s="191"/>
      <c r="L240" s="191"/>
      <c r="M240" s="191"/>
      <c r="N240" s="191"/>
      <c r="O240" s="191"/>
      <c r="P240" s="191"/>
      <c r="Q240" s="191"/>
      <c r="R240" s="191"/>
      <c r="S240" s="191"/>
      <c r="T240" s="191"/>
      <c r="U240" s="191"/>
      <c r="V240" s="191"/>
      <c r="W240" s="191"/>
      <c r="X240" s="191"/>
      <c r="Y240" s="191"/>
      <c r="Z240" s="247"/>
    </row>
    <row r="241" spans="1:26" ht="24.95" customHeight="1">
      <c r="A241" s="191"/>
      <c r="B241" s="191"/>
      <c r="C241" s="191"/>
      <c r="D241" s="191"/>
      <c r="E241" s="191"/>
      <c r="F241" s="191"/>
      <c r="G241" s="191"/>
      <c r="H241" s="191"/>
      <c r="I241" s="191"/>
      <c r="J241" s="191"/>
      <c r="K241" s="191"/>
      <c r="L241" s="191"/>
      <c r="M241" s="191"/>
      <c r="N241" s="191"/>
      <c r="O241" s="191"/>
      <c r="P241" s="191"/>
      <c r="Q241" s="191"/>
      <c r="R241" s="191"/>
      <c r="S241" s="191"/>
      <c r="T241" s="191"/>
      <c r="U241" s="191"/>
      <c r="V241" s="191"/>
      <c r="W241" s="191"/>
      <c r="X241" s="191"/>
      <c r="Y241" s="191"/>
      <c r="Z241" s="338"/>
    </row>
    <row r="242" spans="1:26" ht="24.95" customHeight="1">
      <c r="A242" s="191"/>
      <c r="B242" s="191"/>
      <c r="C242" s="191"/>
      <c r="D242" s="191"/>
      <c r="E242" s="191"/>
      <c r="F242" s="191"/>
      <c r="G242" s="191"/>
      <c r="H242" s="191"/>
      <c r="I242" s="191"/>
      <c r="J242" s="191"/>
      <c r="K242" s="191"/>
      <c r="L242" s="191"/>
      <c r="M242" s="191"/>
      <c r="N242" s="191"/>
      <c r="O242" s="191"/>
      <c r="P242" s="191"/>
      <c r="Q242" s="191"/>
      <c r="R242" s="191"/>
      <c r="S242" s="191"/>
      <c r="T242" s="191"/>
      <c r="U242" s="191"/>
      <c r="V242" s="191"/>
      <c r="W242" s="191"/>
      <c r="X242" s="191"/>
      <c r="Y242" s="191"/>
      <c r="Z242" s="338"/>
    </row>
    <row r="243" spans="1:26" s="106" customFormat="1" ht="51" customHeight="1">
      <c r="A243" s="191"/>
      <c r="B243" s="191"/>
      <c r="C243" s="191"/>
      <c r="D243" s="191"/>
      <c r="E243" s="191"/>
      <c r="F243" s="191"/>
      <c r="G243" s="191"/>
      <c r="H243" s="191"/>
      <c r="I243" s="191"/>
      <c r="J243" s="191"/>
      <c r="K243" s="191"/>
      <c r="L243" s="191"/>
      <c r="M243" s="191"/>
      <c r="N243" s="191"/>
      <c r="O243" s="191"/>
      <c r="P243" s="191"/>
      <c r="Q243" s="191"/>
      <c r="R243" s="191"/>
      <c r="S243" s="191"/>
      <c r="T243" s="191"/>
      <c r="U243" s="191"/>
      <c r="V243" s="191"/>
      <c r="W243" s="191"/>
      <c r="X243" s="191"/>
      <c r="Y243" s="191"/>
      <c r="Z243" s="247"/>
    </row>
    <row r="244" spans="1:26" s="106" customFormat="1" ht="51" customHeight="1">
      <c r="A244" s="191"/>
      <c r="B244" s="191"/>
      <c r="C244" s="191"/>
      <c r="D244" s="191"/>
      <c r="E244" s="191"/>
      <c r="F244" s="191"/>
      <c r="G244" s="191"/>
      <c r="H244" s="191"/>
      <c r="I244" s="191"/>
      <c r="J244" s="191"/>
      <c r="K244" s="191"/>
      <c r="L244" s="191"/>
      <c r="M244" s="191"/>
      <c r="N244" s="191"/>
      <c r="O244" s="191"/>
      <c r="P244" s="191"/>
      <c r="Q244" s="191"/>
      <c r="R244" s="191"/>
      <c r="S244" s="191"/>
      <c r="T244" s="191"/>
      <c r="U244" s="191"/>
      <c r="V244" s="191"/>
      <c r="W244" s="191"/>
      <c r="X244" s="191"/>
      <c r="Y244" s="191"/>
      <c r="Z244" s="247"/>
    </row>
    <row r="245" spans="1:26" ht="24.95" customHeight="1">
      <c r="A245" s="191"/>
      <c r="B245" s="191"/>
      <c r="C245" s="191"/>
      <c r="D245" s="191"/>
      <c r="E245" s="191"/>
      <c r="F245" s="191"/>
      <c r="G245" s="191"/>
      <c r="H245" s="191"/>
      <c r="I245" s="191"/>
      <c r="J245" s="191"/>
      <c r="K245" s="191"/>
      <c r="L245" s="191"/>
      <c r="M245" s="191"/>
      <c r="N245" s="191"/>
      <c r="O245" s="191"/>
      <c r="P245" s="191"/>
      <c r="Q245" s="191"/>
      <c r="R245" s="191"/>
      <c r="S245" s="191"/>
      <c r="T245" s="191"/>
      <c r="U245" s="191"/>
      <c r="V245" s="191"/>
      <c r="W245" s="191"/>
      <c r="X245" s="191"/>
      <c r="Y245" s="191"/>
      <c r="Z245" s="338"/>
    </row>
    <row r="246" spans="1:26" ht="24.95" customHeight="1">
      <c r="A246" s="191"/>
      <c r="B246" s="191"/>
      <c r="C246" s="191"/>
      <c r="D246" s="191"/>
      <c r="E246" s="191"/>
      <c r="F246" s="191"/>
      <c r="G246" s="191"/>
      <c r="H246" s="191"/>
      <c r="I246" s="191"/>
      <c r="J246" s="191"/>
      <c r="K246" s="191"/>
      <c r="L246" s="191"/>
      <c r="M246" s="191"/>
      <c r="N246" s="191"/>
      <c r="O246" s="191"/>
      <c r="P246" s="191"/>
      <c r="Q246" s="191"/>
      <c r="R246" s="191"/>
      <c r="S246" s="191"/>
      <c r="T246" s="191"/>
      <c r="U246" s="191"/>
      <c r="V246" s="191"/>
      <c r="W246" s="191"/>
      <c r="X246" s="191"/>
      <c r="Y246" s="191"/>
      <c r="Z246" s="338"/>
    </row>
    <row r="247" spans="1:26" ht="24.95" customHeight="1">
      <c r="A247" s="191"/>
      <c r="B247" s="191"/>
      <c r="C247" s="191"/>
      <c r="D247" s="191"/>
      <c r="E247" s="191"/>
      <c r="F247" s="191"/>
      <c r="G247" s="191"/>
      <c r="H247" s="191"/>
      <c r="I247" s="191"/>
      <c r="J247" s="191"/>
      <c r="K247" s="191"/>
      <c r="L247" s="191"/>
      <c r="M247" s="191"/>
      <c r="N247" s="191"/>
      <c r="O247" s="191"/>
      <c r="P247" s="191"/>
      <c r="Q247" s="191"/>
      <c r="R247" s="191"/>
      <c r="S247" s="191"/>
      <c r="T247" s="191"/>
      <c r="U247" s="191"/>
      <c r="V247" s="191"/>
      <c r="W247" s="191"/>
      <c r="X247" s="191"/>
      <c r="Y247" s="191"/>
      <c r="Z247" s="338"/>
    </row>
    <row r="248" spans="1:26" ht="24.95" customHeight="1">
      <c r="A248" s="191"/>
      <c r="B248" s="191"/>
      <c r="C248" s="191"/>
      <c r="D248" s="191"/>
      <c r="E248" s="191"/>
      <c r="F248" s="191"/>
      <c r="G248" s="191"/>
      <c r="H248" s="191"/>
      <c r="I248" s="191"/>
      <c r="J248" s="191"/>
      <c r="K248" s="191"/>
      <c r="L248" s="191"/>
      <c r="M248" s="191"/>
      <c r="N248" s="191"/>
      <c r="O248" s="191"/>
      <c r="P248" s="191"/>
      <c r="Q248" s="191"/>
      <c r="R248" s="191"/>
      <c r="S248" s="191"/>
      <c r="T248" s="191"/>
      <c r="U248" s="191"/>
      <c r="V248" s="191"/>
      <c r="W248" s="191"/>
      <c r="X248" s="191"/>
      <c r="Y248" s="191"/>
      <c r="Z248" s="338"/>
    </row>
    <row r="249" spans="1:26" ht="24.95" customHeight="1">
      <c r="A249" s="191"/>
      <c r="B249" s="191"/>
      <c r="C249" s="191"/>
      <c r="D249" s="191"/>
      <c r="E249" s="191"/>
      <c r="F249" s="191"/>
      <c r="G249" s="191"/>
      <c r="H249" s="191"/>
      <c r="I249" s="191"/>
      <c r="J249" s="191"/>
      <c r="K249" s="191"/>
      <c r="L249" s="191"/>
      <c r="M249" s="191"/>
      <c r="N249" s="191"/>
      <c r="O249" s="191"/>
      <c r="P249" s="191"/>
      <c r="Q249" s="191"/>
      <c r="R249" s="191"/>
      <c r="S249" s="191"/>
      <c r="T249" s="191"/>
      <c r="U249" s="191"/>
      <c r="V249" s="191"/>
      <c r="W249" s="191"/>
      <c r="X249" s="191"/>
      <c r="Y249" s="191"/>
      <c r="Z249" s="338"/>
    </row>
    <row r="250" spans="1:26" ht="24.95" customHeight="1">
      <c r="A250" s="191"/>
      <c r="B250" s="191"/>
      <c r="C250" s="191"/>
      <c r="D250" s="191"/>
      <c r="E250" s="191"/>
      <c r="F250" s="191"/>
      <c r="G250" s="191"/>
      <c r="H250" s="191"/>
      <c r="I250" s="191"/>
      <c r="J250" s="191"/>
      <c r="K250" s="191"/>
      <c r="L250" s="191"/>
      <c r="M250" s="191"/>
      <c r="N250" s="191"/>
      <c r="O250" s="191"/>
      <c r="P250" s="191"/>
      <c r="Q250" s="191"/>
      <c r="R250" s="191"/>
      <c r="S250" s="191"/>
      <c r="T250" s="191"/>
      <c r="U250" s="191"/>
      <c r="V250" s="191"/>
      <c r="W250" s="191"/>
      <c r="X250" s="191"/>
      <c r="Y250" s="191"/>
      <c r="Z250" s="338"/>
    </row>
    <row r="251" spans="1:26" ht="24.95" customHeight="1">
      <c r="A251" s="191"/>
      <c r="B251" s="191"/>
      <c r="C251" s="191"/>
      <c r="D251" s="191"/>
      <c r="E251" s="191"/>
      <c r="F251" s="191"/>
      <c r="G251" s="191"/>
      <c r="H251" s="191"/>
      <c r="I251" s="191"/>
      <c r="J251" s="191"/>
      <c r="K251" s="191"/>
      <c r="L251" s="191"/>
      <c r="M251" s="191"/>
      <c r="N251" s="191"/>
      <c r="O251" s="191"/>
      <c r="P251" s="191"/>
      <c r="Q251" s="191"/>
      <c r="R251" s="191"/>
      <c r="S251" s="191"/>
      <c r="T251" s="191"/>
      <c r="U251" s="191"/>
      <c r="V251" s="191"/>
      <c r="W251" s="191"/>
      <c r="X251" s="191"/>
      <c r="Y251" s="191"/>
      <c r="Z251" s="338"/>
    </row>
    <row r="252" spans="1:26" ht="24.95" customHeight="1">
      <c r="A252" s="191"/>
      <c r="B252" s="191"/>
      <c r="C252" s="191"/>
      <c r="D252" s="191"/>
      <c r="E252" s="191"/>
      <c r="F252" s="191"/>
      <c r="G252" s="191"/>
      <c r="H252" s="191"/>
      <c r="I252" s="191"/>
      <c r="J252" s="191"/>
      <c r="K252" s="191"/>
      <c r="L252" s="191"/>
      <c r="M252" s="191"/>
      <c r="N252" s="191"/>
      <c r="O252" s="191"/>
      <c r="P252" s="191"/>
      <c r="Q252" s="191"/>
      <c r="R252" s="191"/>
      <c r="S252" s="191"/>
      <c r="T252" s="191"/>
      <c r="U252" s="191"/>
      <c r="V252" s="191"/>
      <c r="W252" s="191"/>
      <c r="X252" s="191"/>
      <c r="Y252" s="191"/>
      <c r="Z252" s="338"/>
    </row>
    <row r="253" spans="1:26" ht="24.95" customHeight="1">
      <c r="A253" s="191"/>
      <c r="B253" s="191"/>
      <c r="C253" s="191"/>
      <c r="D253" s="191"/>
      <c r="E253" s="191"/>
      <c r="F253" s="191"/>
      <c r="G253" s="191"/>
      <c r="H253" s="191"/>
      <c r="I253" s="191"/>
      <c r="J253" s="191"/>
      <c r="K253" s="191"/>
      <c r="L253" s="191"/>
      <c r="M253" s="191"/>
      <c r="N253" s="191"/>
      <c r="O253" s="191"/>
      <c r="P253" s="191"/>
      <c r="Q253" s="191"/>
      <c r="R253" s="191"/>
      <c r="S253" s="191"/>
      <c r="T253" s="191"/>
      <c r="U253" s="191"/>
      <c r="V253" s="191"/>
      <c r="W253" s="191"/>
      <c r="X253" s="191"/>
      <c r="Y253" s="191"/>
      <c r="Z253" s="338"/>
    </row>
    <row r="254" spans="1:26" ht="24.95" customHeight="1">
      <c r="A254" s="191"/>
      <c r="B254" s="191"/>
      <c r="C254" s="191"/>
      <c r="D254" s="191"/>
      <c r="E254" s="191"/>
      <c r="F254" s="191"/>
      <c r="G254" s="191"/>
      <c r="H254" s="191"/>
      <c r="I254" s="191"/>
      <c r="J254" s="191"/>
      <c r="K254" s="191"/>
      <c r="L254" s="191"/>
      <c r="M254" s="191"/>
      <c r="N254" s="191"/>
      <c r="O254" s="191"/>
      <c r="P254" s="191"/>
      <c r="Q254" s="191"/>
      <c r="R254" s="191"/>
      <c r="S254" s="191"/>
      <c r="T254" s="191"/>
      <c r="U254" s="191"/>
      <c r="V254" s="191"/>
      <c r="W254" s="191"/>
      <c r="X254" s="191"/>
      <c r="Y254" s="191"/>
      <c r="Z254" s="338"/>
    </row>
    <row r="255" spans="1:26">
      <c r="A255" s="191"/>
      <c r="B255" s="191"/>
      <c r="C255" s="191"/>
      <c r="D255" s="191"/>
      <c r="E255" s="191"/>
      <c r="F255" s="191"/>
      <c r="G255" s="191"/>
      <c r="H255" s="191"/>
      <c r="I255" s="191"/>
      <c r="J255" s="191"/>
      <c r="K255" s="191"/>
      <c r="L255" s="191"/>
      <c r="M255" s="191"/>
      <c r="N255" s="191"/>
      <c r="O255" s="191"/>
      <c r="P255" s="191"/>
      <c r="Q255" s="191"/>
      <c r="R255" s="191"/>
      <c r="S255" s="191"/>
      <c r="T255" s="191"/>
      <c r="U255" s="191"/>
      <c r="V255" s="191"/>
      <c r="W255" s="191"/>
      <c r="X255" s="191"/>
      <c r="Y255" s="191"/>
      <c r="Z255" s="288"/>
    </row>
    <row r="256" spans="1:26" ht="24.95" customHeight="1">
      <c r="A256" s="191"/>
      <c r="B256" s="191"/>
      <c r="C256" s="191"/>
      <c r="D256" s="191"/>
      <c r="E256" s="191"/>
      <c r="F256" s="191"/>
      <c r="G256" s="191"/>
      <c r="H256" s="191"/>
      <c r="I256" s="191"/>
      <c r="J256" s="191"/>
      <c r="K256" s="191"/>
      <c r="L256" s="191"/>
      <c r="M256" s="191"/>
      <c r="N256" s="191"/>
      <c r="O256" s="191"/>
      <c r="P256" s="191"/>
      <c r="Q256" s="191"/>
      <c r="R256" s="191"/>
      <c r="S256" s="191"/>
      <c r="T256" s="191"/>
      <c r="U256" s="191"/>
      <c r="V256" s="191"/>
      <c r="W256" s="191"/>
      <c r="X256" s="191"/>
      <c r="Y256" s="191"/>
      <c r="Z256" s="338"/>
    </row>
    <row r="257" spans="1:26" ht="24.95" customHeight="1">
      <c r="A257" s="191"/>
      <c r="B257" s="191"/>
      <c r="C257" s="191"/>
      <c r="D257" s="191"/>
      <c r="E257" s="191"/>
      <c r="F257" s="191"/>
      <c r="G257" s="191"/>
      <c r="H257" s="191"/>
      <c r="I257" s="191"/>
      <c r="J257" s="191"/>
      <c r="K257" s="191"/>
      <c r="L257" s="191"/>
      <c r="M257" s="191"/>
      <c r="N257" s="191"/>
      <c r="O257" s="191"/>
      <c r="P257" s="191"/>
      <c r="Q257" s="191"/>
      <c r="R257" s="191"/>
      <c r="S257" s="191"/>
      <c r="T257" s="191"/>
      <c r="U257" s="191"/>
      <c r="V257" s="191"/>
      <c r="W257" s="191"/>
      <c r="X257" s="191"/>
      <c r="Y257" s="191"/>
      <c r="Z257" s="338"/>
    </row>
    <row r="258" spans="1:26" ht="24.95" customHeight="1">
      <c r="A258" s="191"/>
      <c r="B258" s="191"/>
      <c r="C258" s="191"/>
      <c r="D258" s="191"/>
      <c r="E258" s="191"/>
      <c r="F258" s="191"/>
      <c r="G258" s="191"/>
      <c r="H258" s="191"/>
      <c r="I258" s="191"/>
      <c r="J258" s="191"/>
      <c r="K258" s="191"/>
      <c r="L258" s="191"/>
      <c r="M258" s="191"/>
      <c r="N258" s="191"/>
      <c r="O258" s="191"/>
      <c r="P258" s="191"/>
      <c r="Q258" s="191"/>
      <c r="R258" s="191"/>
      <c r="S258" s="191"/>
      <c r="T258" s="191"/>
      <c r="U258" s="191"/>
      <c r="V258" s="191"/>
      <c r="W258" s="191"/>
      <c r="X258" s="191"/>
      <c r="Y258" s="191"/>
      <c r="Z258" s="338"/>
    </row>
    <row r="259" spans="1:26" ht="24.95" customHeight="1">
      <c r="A259" s="191"/>
      <c r="B259" s="191"/>
      <c r="C259" s="191"/>
      <c r="D259" s="191"/>
      <c r="E259" s="191"/>
      <c r="F259" s="191"/>
      <c r="G259" s="191"/>
      <c r="H259" s="191"/>
      <c r="I259" s="191"/>
      <c r="J259" s="191"/>
      <c r="K259" s="191"/>
      <c r="L259" s="191"/>
      <c r="M259" s="191"/>
      <c r="N259" s="191"/>
      <c r="O259" s="191"/>
      <c r="P259" s="191"/>
      <c r="Q259" s="191"/>
      <c r="R259" s="191"/>
      <c r="S259" s="191"/>
      <c r="T259" s="191"/>
      <c r="U259" s="191"/>
      <c r="V259" s="191"/>
      <c r="W259" s="191"/>
      <c r="X259" s="191"/>
      <c r="Y259" s="191"/>
      <c r="Z259" s="338"/>
    </row>
    <row r="260" spans="1:26" ht="24.95" customHeight="1">
      <c r="A260" s="191"/>
      <c r="B260" s="191"/>
      <c r="C260" s="191"/>
      <c r="D260" s="191"/>
      <c r="E260" s="191"/>
      <c r="F260" s="191"/>
      <c r="G260" s="191"/>
      <c r="H260" s="191"/>
      <c r="I260" s="191"/>
      <c r="J260" s="191"/>
      <c r="K260" s="191"/>
      <c r="L260" s="191"/>
      <c r="M260" s="191"/>
      <c r="N260" s="191"/>
      <c r="O260" s="191"/>
      <c r="P260" s="191"/>
      <c r="Q260" s="191"/>
      <c r="R260" s="191"/>
      <c r="S260" s="191"/>
      <c r="T260" s="191"/>
      <c r="U260" s="191"/>
      <c r="V260" s="191"/>
      <c r="W260" s="191"/>
      <c r="X260" s="191"/>
      <c r="Y260" s="191"/>
      <c r="Z260" s="338"/>
    </row>
    <row r="261" spans="1:26" ht="24.95" customHeight="1">
      <c r="A261" s="191"/>
      <c r="B261" s="191"/>
      <c r="C261" s="191"/>
      <c r="D261" s="191"/>
      <c r="E261" s="191"/>
      <c r="F261" s="191"/>
      <c r="G261" s="191"/>
      <c r="H261" s="191"/>
      <c r="I261" s="191"/>
      <c r="J261" s="191"/>
      <c r="K261" s="191"/>
      <c r="L261" s="191"/>
      <c r="M261" s="191"/>
      <c r="N261" s="191"/>
      <c r="O261" s="191"/>
      <c r="P261" s="191"/>
      <c r="Q261" s="191"/>
      <c r="R261" s="191"/>
      <c r="S261" s="191"/>
      <c r="T261" s="191"/>
      <c r="U261" s="191"/>
      <c r="V261" s="191"/>
      <c r="W261" s="191"/>
      <c r="X261" s="191"/>
      <c r="Y261" s="191"/>
      <c r="Z261" s="338"/>
    </row>
    <row r="262" spans="1:26" ht="24.95" customHeight="1">
      <c r="A262" s="191"/>
      <c r="B262" s="191"/>
      <c r="C262" s="191"/>
      <c r="D262" s="191"/>
      <c r="E262" s="191"/>
      <c r="F262" s="191"/>
      <c r="G262" s="191"/>
      <c r="H262" s="191"/>
      <c r="I262" s="191"/>
      <c r="J262" s="191"/>
      <c r="K262" s="191"/>
      <c r="L262" s="191"/>
      <c r="M262" s="191"/>
      <c r="N262" s="191"/>
      <c r="O262" s="191"/>
      <c r="P262" s="191"/>
      <c r="Q262" s="191"/>
      <c r="R262" s="191"/>
      <c r="S262" s="191"/>
      <c r="T262" s="191"/>
      <c r="U262" s="191"/>
      <c r="V262" s="191"/>
      <c r="W262" s="191"/>
      <c r="X262" s="191"/>
      <c r="Y262" s="191"/>
      <c r="Z262" s="338"/>
    </row>
    <row r="263" spans="1:26" ht="24.95" customHeight="1">
      <c r="A263" s="191"/>
      <c r="B263" s="191"/>
      <c r="C263" s="191"/>
      <c r="D263" s="191"/>
      <c r="E263" s="191"/>
      <c r="F263" s="191"/>
      <c r="G263" s="191"/>
      <c r="H263" s="191"/>
      <c r="I263" s="191"/>
      <c r="J263" s="191"/>
      <c r="K263" s="191"/>
      <c r="L263" s="191"/>
      <c r="M263" s="191"/>
      <c r="N263" s="191"/>
      <c r="O263" s="191"/>
      <c r="P263" s="191"/>
      <c r="Q263" s="191"/>
      <c r="R263" s="191"/>
      <c r="S263" s="191"/>
      <c r="T263" s="191"/>
      <c r="U263" s="191"/>
      <c r="V263" s="191"/>
      <c r="W263" s="191"/>
      <c r="X263" s="191"/>
      <c r="Y263" s="191"/>
      <c r="Z263" s="338"/>
    </row>
    <row r="264" spans="1:26" ht="24.95" customHeight="1">
      <c r="A264" s="191"/>
      <c r="B264" s="191"/>
      <c r="C264" s="191"/>
      <c r="D264" s="191"/>
      <c r="E264" s="191"/>
      <c r="F264" s="191"/>
      <c r="G264" s="191"/>
      <c r="H264" s="191"/>
      <c r="I264" s="191"/>
      <c r="J264" s="191"/>
      <c r="K264" s="191"/>
      <c r="L264" s="191"/>
      <c r="M264" s="191"/>
      <c r="N264" s="191"/>
      <c r="O264" s="191"/>
      <c r="P264" s="191"/>
      <c r="Q264" s="191"/>
      <c r="R264" s="191"/>
      <c r="S264" s="191"/>
      <c r="T264" s="191"/>
      <c r="U264" s="191"/>
      <c r="V264" s="191"/>
      <c r="W264" s="191"/>
      <c r="X264" s="191"/>
      <c r="Y264" s="191"/>
      <c r="Z264" s="338"/>
    </row>
    <row r="265" spans="1:26">
      <c r="A265" s="191"/>
      <c r="B265" s="191"/>
      <c r="C265" s="191"/>
      <c r="D265" s="191"/>
      <c r="E265" s="191"/>
      <c r="F265" s="191"/>
      <c r="G265" s="191"/>
      <c r="H265" s="191"/>
      <c r="I265" s="191"/>
      <c r="J265" s="191"/>
      <c r="K265" s="191"/>
      <c r="L265" s="191"/>
      <c r="M265" s="191"/>
      <c r="N265" s="191"/>
      <c r="O265" s="191"/>
      <c r="P265" s="191"/>
      <c r="Q265" s="191"/>
      <c r="R265" s="191"/>
      <c r="S265" s="191"/>
      <c r="T265" s="191"/>
      <c r="U265" s="191"/>
      <c r="V265" s="191"/>
      <c r="W265" s="191"/>
      <c r="X265" s="191"/>
      <c r="Y265" s="191"/>
      <c r="Z265" s="288"/>
    </row>
    <row r="266" spans="1:26">
      <c r="A266" s="191"/>
      <c r="B266" s="191"/>
      <c r="C266" s="191"/>
      <c r="D266" s="191"/>
      <c r="E266" s="191"/>
      <c r="F266" s="191"/>
      <c r="G266" s="191"/>
      <c r="H266" s="191"/>
      <c r="I266" s="191"/>
      <c r="J266" s="191"/>
      <c r="K266" s="191"/>
      <c r="L266" s="191"/>
      <c r="M266" s="191"/>
      <c r="N266" s="191"/>
      <c r="O266" s="191"/>
      <c r="P266" s="191"/>
      <c r="Q266" s="191"/>
      <c r="R266" s="191"/>
      <c r="S266" s="191"/>
      <c r="T266" s="191"/>
      <c r="U266" s="191"/>
      <c r="V266" s="191"/>
      <c r="W266" s="191"/>
      <c r="X266" s="191"/>
      <c r="Y266" s="191"/>
      <c r="Z266" s="288"/>
    </row>
    <row r="267" spans="1:26">
      <c r="A267" s="191"/>
      <c r="B267" s="191"/>
      <c r="C267" s="191"/>
      <c r="D267" s="191"/>
      <c r="E267" s="191"/>
      <c r="F267" s="191"/>
      <c r="G267" s="191"/>
      <c r="H267" s="191"/>
      <c r="I267" s="191"/>
      <c r="J267" s="191"/>
      <c r="K267" s="191"/>
      <c r="L267" s="191"/>
      <c r="M267" s="191"/>
      <c r="N267" s="191"/>
      <c r="O267" s="191"/>
      <c r="P267" s="191"/>
      <c r="Q267" s="191"/>
      <c r="R267" s="191"/>
      <c r="S267" s="191"/>
      <c r="T267" s="191"/>
      <c r="U267" s="191"/>
      <c r="V267" s="191"/>
      <c r="W267" s="191"/>
      <c r="X267" s="191"/>
      <c r="Y267" s="191"/>
      <c r="Z267" s="288"/>
    </row>
    <row r="268" spans="1:26" ht="24.95" customHeight="1">
      <c r="A268" s="191"/>
      <c r="B268" s="191"/>
      <c r="C268" s="191"/>
      <c r="D268" s="191"/>
      <c r="E268" s="191"/>
      <c r="F268" s="191"/>
      <c r="G268" s="191"/>
      <c r="H268" s="191"/>
      <c r="I268" s="191"/>
      <c r="J268" s="191"/>
      <c r="K268" s="191"/>
      <c r="L268" s="191"/>
      <c r="M268" s="191"/>
      <c r="N268" s="191"/>
      <c r="O268" s="191"/>
      <c r="P268" s="191"/>
      <c r="Q268" s="191"/>
      <c r="R268" s="191"/>
      <c r="S268" s="191"/>
      <c r="T268" s="191"/>
      <c r="U268" s="191"/>
      <c r="V268" s="191"/>
      <c r="W268" s="191"/>
      <c r="X268" s="191"/>
      <c r="Y268" s="191"/>
      <c r="Z268" s="338"/>
    </row>
    <row r="269" spans="1:26" ht="24.95" customHeight="1">
      <c r="A269" s="191"/>
      <c r="B269" s="191"/>
      <c r="C269" s="191"/>
      <c r="D269" s="191"/>
      <c r="E269" s="191"/>
      <c r="F269" s="191"/>
      <c r="G269" s="191"/>
      <c r="H269" s="191"/>
      <c r="I269" s="191"/>
      <c r="J269" s="191"/>
      <c r="K269" s="191"/>
      <c r="L269" s="191"/>
      <c r="M269" s="191"/>
      <c r="N269" s="191"/>
      <c r="O269" s="191"/>
      <c r="P269" s="191"/>
      <c r="Q269" s="191"/>
      <c r="R269" s="191"/>
      <c r="S269" s="191"/>
      <c r="T269" s="191"/>
      <c r="U269" s="191"/>
      <c r="V269" s="191"/>
      <c r="W269" s="191"/>
      <c r="X269" s="191"/>
      <c r="Y269" s="191"/>
      <c r="Z269" s="338"/>
    </row>
    <row r="270" spans="1:26" ht="24.95" customHeight="1">
      <c r="A270" s="191"/>
      <c r="B270" s="191"/>
      <c r="C270" s="191"/>
      <c r="D270" s="191"/>
      <c r="E270" s="191"/>
      <c r="F270" s="191"/>
      <c r="G270" s="191"/>
      <c r="H270" s="191"/>
      <c r="I270" s="191"/>
      <c r="J270" s="191"/>
      <c r="K270" s="191"/>
      <c r="L270" s="191"/>
      <c r="M270" s="191"/>
      <c r="N270" s="191"/>
      <c r="O270" s="191"/>
      <c r="P270" s="191"/>
      <c r="Q270" s="191"/>
      <c r="R270" s="191"/>
      <c r="S270" s="191"/>
      <c r="T270" s="191"/>
      <c r="U270" s="191"/>
      <c r="V270" s="191"/>
      <c r="W270" s="191"/>
      <c r="X270" s="191"/>
      <c r="Y270" s="191"/>
      <c r="Z270" s="338"/>
    </row>
    <row r="271" spans="1:26" ht="24.95" customHeight="1">
      <c r="A271" s="191"/>
      <c r="B271" s="191"/>
      <c r="C271" s="191"/>
      <c r="D271" s="191"/>
      <c r="E271" s="191"/>
      <c r="F271" s="191"/>
      <c r="G271" s="191"/>
      <c r="H271" s="191"/>
      <c r="I271" s="191"/>
      <c r="J271" s="191"/>
      <c r="K271" s="191"/>
      <c r="L271" s="191"/>
      <c r="M271" s="191"/>
      <c r="N271" s="191"/>
      <c r="O271" s="191"/>
      <c r="P271" s="191"/>
      <c r="Q271" s="191"/>
      <c r="R271" s="191"/>
      <c r="S271" s="191"/>
      <c r="T271" s="191"/>
      <c r="U271" s="191"/>
      <c r="V271" s="191"/>
      <c r="W271" s="191"/>
      <c r="X271" s="191"/>
      <c r="Y271" s="191"/>
      <c r="Z271" s="338"/>
    </row>
    <row r="272" spans="1:26" ht="24.95" customHeight="1">
      <c r="A272" s="191"/>
      <c r="B272" s="191"/>
      <c r="C272" s="191"/>
      <c r="D272" s="191"/>
      <c r="E272" s="191"/>
      <c r="F272" s="191"/>
      <c r="G272" s="191"/>
      <c r="H272" s="191"/>
      <c r="I272" s="191"/>
      <c r="J272" s="191"/>
      <c r="K272" s="191"/>
      <c r="L272" s="191"/>
      <c r="M272" s="191"/>
      <c r="N272" s="191"/>
      <c r="O272" s="191"/>
      <c r="P272" s="191"/>
      <c r="Q272" s="191"/>
      <c r="R272" s="191"/>
      <c r="S272" s="191"/>
      <c r="T272" s="191"/>
      <c r="U272" s="191"/>
      <c r="V272" s="191"/>
      <c r="W272" s="191"/>
      <c r="X272" s="191"/>
      <c r="Y272" s="191"/>
      <c r="Z272" s="338"/>
    </row>
    <row r="273" spans="1:25">
      <c r="A273" s="191"/>
      <c r="B273" s="191"/>
      <c r="C273" s="191"/>
      <c r="D273" s="191"/>
      <c r="E273" s="191"/>
      <c r="F273" s="191"/>
      <c r="G273" s="191"/>
      <c r="H273" s="191"/>
      <c r="I273" s="191"/>
      <c r="J273" s="191"/>
      <c r="K273" s="191"/>
      <c r="L273" s="191"/>
      <c r="M273" s="191"/>
      <c r="N273" s="191"/>
      <c r="O273" s="191"/>
      <c r="P273" s="191"/>
      <c r="Q273" s="191"/>
      <c r="R273" s="191"/>
      <c r="S273" s="191"/>
      <c r="T273" s="191"/>
      <c r="U273" s="191"/>
      <c r="V273" s="191"/>
      <c r="W273" s="191"/>
      <c r="X273" s="191"/>
      <c r="Y273" s="191"/>
    </row>
    <row r="274" spans="1:25">
      <c r="A274" s="191"/>
      <c r="B274" s="191"/>
      <c r="C274" s="191"/>
      <c r="D274" s="191"/>
      <c r="E274" s="191"/>
      <c r="F274" s="191"/>
      <c r="G274" s="191"/>
      <c r="H274" s="191"/>
      <c r="I274" s="191"/>
      <c r="J274" s="191"/>
      <c r="K274" s="191"/>
      <c r="L274" s="191"/>
      <c r="M274" s="191"/>
      <c r="N274" s="191"/>
      <c r="O274" s="191"/>
      <c r="P274" s="191"/>
      <c r="Q274" s="191"/>
      <c r="R274" s="191"/>
      <c r="S274" s="191"/>
      <c r="T274" s="191"/>
      <c r="U274" s="191"/>
      <c r="V274" s="191"/>
      <c r="W274" s="191"/>
      <c r="X274" s="191"/>
      <c r="Y274" s="191"/>
    </row>
  </sheetData>
  <mergeCells count="18">
    <mergeCell ref="A40:X40"/>
    <mergeCell ref="A5:A6"/>
    <mergeCell ref="B5:B6"/>
    <mergeCell ref="A1:X1"/>
    <mergeCell ref="A2:X2"/>
    <mergeCell ref="A3:X3"/>
    <mergeCell ref="A4:X4"/>
    <mergeCell ref="C5:D5"/>
    <mergeCell ref="E5:F5"/>
    <mergeCell ref="G5:H5"/>
    <mergeCell ref="I5:J5"/>
    <mergeCell ref="K5:L5"/>
    <mergeCell ref="M5:N5"/>
    <mergeCell ref="O5:P5"/>
    <mergeCell ref="Q5:R5"/>
    <mergeCell ref="S5:T5"/>
    <mergeCell ref="U5:V5"/>
    <mergeCell ref="W5:X5"/>
  </mergeCells>
  <printOptions horizontalCentered="1"/>
  <pageMargins left="0.31496062992126" right="0.31496062992126" top="0.59055118110236204" bottom="0.59055118110236204" header="0.31496062992126" footer="0.31496062992126"/>
  <pageSetup paperSize="9" scale="35" orientation="landscape" r:id="rId1"/>
  <colBreaks count="1" manualBreakCount="1">
    <brk id="24" max="1048575" man="1"/>
  </colBreaks>
  <drawing r:id="rId2"/>
</worksheet>
</file>

<file path=xl/worksheets/sheet4.xml><?xml version="1.0" encoding="utf-8"?>
<worksheet xmlns="http://schemas.openxmlformats.org/spreadsheetml/2006/main" xmlns:r="http://schemas.openxmlformats.org/officeDocument/2006/relationships">
  <dimension ref="A1:Y240"/>
  <sheetViews>
    <sheetView workbookViewId="0">
      <selection activeCell="A2" sqref="A2:D2"/>
    </sheetView>
  </sheetViews>
  <sheetFormatPr defaultColWidth="9" defaultRowHeight="15"/>
  <cols>
    <col min="1" max="2" width="10.7109375" customWidth="1"/>
    <col min="3" max="3" width="45.7109375" customWidth="1"/>
    <col min="4" max="4" width="10.7109375" customWidth="1"/>
  </cols>
  <sheetData>
    <row r="1" spans="1:25" ht="35.1" customHeight="1">
      <c r="A1" s="506" t="s">
        <v>3799</v>
      </c>
      <c r="B1" s="507"/>
      <c r="C1" s="507"/>
      <c r="D1" s="508"/>
      <c r="E1" s="55"/>
      <c r="F1" s="55"/>
      <c r="G1" s="55"/>
      <c r="H1" s="55"/>
      <c r="I1" s="55"/>
      <c r="J1" s="55"/>
      <c r="K1" s="55"/>
      <c r="L1" s="55"/>
      <c r="M1" s="55"/>
      <c r="N1" s="55"/>
      <c r="O1" s="55"/>
      <c r="P1" s="55"/>
      <c r="Q1" s="55"/>
      <c r="R1" s="55"/>
      <c r="S1" s="55"/>
      <c r="T1" s="55"/>
      <c r="U1" s="55"/>
      <c r="V1" s="55"/>
      <c r="W1" s="55"/>
      <c r="X1" s="55"/>
      <c r="Y1" s="55"/>
    </row>
    <row r="2" spans="1:25" ht="24.95" customHeight="1">
      <c r="A2" s="509" t="s">
        <v>643</v>
      </c>
      <c r="B2" s="510"/>
      <c r="C2" s="510"/>
      <c r="D2" s="511"/>
      <c r="E2" s="55"/>
      <c r="F2" s="55"/>
      <c r="G2" s="55"/>
      <c r="H2" s="55"/>
      <c r="I2" s="55"/>
      <c r="J2" s="55"/>
      <c r="K2" s="55"/>
      <c r="L2" s="55"/>
      <c r="M2" s="55"/>
      <c r="N2" s="55"/>
      <c r="O2" s="55"/>
      <c r="P2" s="55"/>
      <c r="Q2" s="55"/>
      <c r="R2" s="55"/>
      <c r="S2" s="55"/>
      <c r="T2" s="55"/>
      <c r="U2" s="55"/>
      <c r="V2" s="55"/>
      <c r="W2" s="55"/>
      <c r="X2" s="55"/>
      <c r="Y2" s="55"/>
    </row>
    <row r="3" spans="1:25" ht="24.95" customHeight="1">
      <c r="A3" s="512" t="s">
        <v>644</v>
      </c>
      <c r="B3" s="513"/>
      <c r="C3" s="513"/>
      <c r="D3" s="514"/>
      <c r="E3" s="55"/>
      <c r="F3" s="55"/>
      <c r="G3" s="55"/>
      <c r="H3" s="55"/>
      <c r="I3" s="55"/>
      <c r="J3" s="55"/>
      <c r="K3" s="55"/>
      <c r="L3" s="55"/>
      <c r="M3" s="55"/>
      <c r="N3" s="55"/>
      <c r="O3" s="55"/>
      <c r="P3" s="55"/>
      <c r="Q3" s="55"/>
      <c r="R3" s="55"/>
      <c r="S3" s="55"/>
      <c r="T3" s="55"/>
      <c r="U3" s="55"/>
      <c r="V3" s="55"/>
      <c r="W3" s="55"/>
      <c r="X3" s="55"/>
      <c r="Y3" s="55"/>
    </row>
    <row r="4" spans="1:25" ht="24.95" customHeight="1">
      <c r="A4" s="512" t="s">
        <v>645</v>
      </c>
      <c r="B4" s="515"/>
      <c r="C4" s="515"/>
      <c r="D4" s="516"/>
      <c r="E4" s="55"/>
      <c r="F4" s="55"/>
      <c r="G4" s="55"/>
      <c r="H4" s="55"/>
      <c r="I4" s="55"/>
      <c r="J4" s="55"/>
      <c r="K4" s="55"/>
      <c r="L4" s="55"/>
      <c r="M4" s="55"/>
      <c r="N4" s="55"/>
      <c r="O4" s="55"/>
      <c r="P4" s="55"/>
      <c r="Q4" s="55"/>
      <c r="R4" s="55"/>
      <c r="S4" s="55"/>
      <c r="T4" s="55"/>
      <c r="U4" s="55"/>
      <c r="V4" s="55"/>
      <c r="W4" s="55"/>
      <c r="X4" s="55"/>
      <c r="Y4" s="55"/>
    </row>
    <row r="5" spans="1:25" ht="24.95" customHeight="1">
      <c r="A5" s="57" t="s">
        <v>646</v>
      </c>
      <c r="B5" s="58" t="s">
        <v>647</v>
      </c>
      <c r="C5" s="59" t="s">
        <v>648</v>
      </c>
      <c r="D5" s="60"/>
      <c r="E5" s="55"/>
      <c r="F5" s="55"/>
      <c r="G5" s="55"/>
      <c r="H5" s="55"/>
      <c r="I5" s="55"/>
      <c r="J5" s="55"/>
      <c r="K5" s="55"/>
      <c r="L5" s="55"/>
      <c r="M5" s="55"/>
      <c r="N5" s="55"/>
      <c r="O5" s="55"/>
      <c r="P5" s="55"/>
      <c r="Q5" s="55"/>
      <c r="R5" s="55"/>
      <c r="S5" s="55"/>
      <c r="T5" s="55"/>
      <c r="U5" s="55"/>
      <c r="V5" s="55"/>
      <c r="W5" s="55"/>
      <c r="X5" s="55"/>
      <c r="Y5" s="55"/>
    </row>
    <row r="6" spans="1:25" ht="24.95" customHeight="1">
      <c r="A6" s="61"/>
      <c r="B6" s="62" t="s">
        <v>649</v>
      </c>
      <c r="C6" s="63" t="s">
        <v>650</v>
      </c>
      <c r="D6" s="64">
        <v>0.04</v>
      </c>
      <c r="E6" s="55"/>
      <c r="F6" s="55"/>
      <c r="G6" s="55"/>
      <c r="H6" s="55"/>
      <c r="I6" s="55"/>
      <c r="J6" s="55"/>
      <c r="K6" s="55"/>
      <c r="L6" s="55"/>
      <c r="M6" s="55"/>
      <c r="N6" s="55"/>
      <c r="O6" s="55"/>
      <c r="P6" s="55"/>
      <c r="Q6" s="55"/>
      <c r="R6" s="55"/>
      <c r="S6" s="55"/>
      <c r="T6" s="55"/>
      <c r="U6" s="55"/>
      <c r="V6" s="55"/>
      <c r="W6" s="55"/>
      <c r="X6" s="55"/>
      <c r="Y6" s="55"/>
    </row>
    <row r="7" spans="1:25" ht="24.95" customHeight="1">
      <c r="A7" s="61"/>
      <c r="B7" s="62" t="s">
        <v>651</v>
      </c>
      <c r="C7" s="63" t="s">
        <v>652</v>
      </c>
      <c r="D7" s="64">
        <v>8.0000000000000002E-3</v>
      </c>
      <c r="E7" s="55"/>
      <c r="F7" s="55"/>
      <c r="G7" s="55"/>
      <c r="H7" s="55"/>
      <c r="I7" s="55"/>
      <c r="J7" s="55"/>
      <c r="K7" s="55"/>
      <c r="L7" s="55"/>
      <c r="M7" s="55"/>
      <c r="N7" s="55"/>
      <c r="O7" s="55"/>
      <c r="P7" s="55"/>
      <c r="Q7" s="55"/>
      <c r="R7" s="55"/>
      <c r="S7" s="55"/>
      <c r="T7" s="55"/>
      <c r="U7" s="55"/>
      <c r="V7" s="55"/>
      <c r="W7" s="55"/>
      <c r="X7" s="55"/>
      <c r="Y7" s="55"/>
    </row>
    <row r="8" spans="1:25" ht="24.95" customHeight="1">
      <c r="A8" s="61"/>
      <c r="B8" s="62" t="s">
        <v>653</v>
      </c>
      <c r="C8" s="63" t="s">
        <v>654</v>
      </c>
      <c r="D8" s="64">
        <v>1.2699999999999999E-2</v>
      </c>
      <c r="E8" s="55"/>
      <c r="F8" s="55"/>
      <c r="G8" s="55"/>
      <c r="H8" s="55"/>
      <c r="I8" s="55"/>
      <c r="J8" s="55"/>
      <c r="K8" s="55"/>
      <c r="L8" s="55"/>
      <c r="M8" s="55"/>
      <c r="N8" s="55"/>
      <c r="O8" s="55"/>
      <c r="P8" s="55"/>
      <c r="Q8" s="55"/>
      <c r="R8" s="55"/>
      <c r="S8" s="55"/>
      <c r="T8" s="55"/>
      <c r="U8" s="55"/>
      <c r="V8" s="55"/>
      <c r="W8" s="55"/>
      <c r="X8" s="55"/>
      <c r="Y8" s="55"/>
    </row>
    <row r="9" spans="1:25" ht="24.95" customHeight="1">
      <c r="A9" s="61"/>
      <c r="B9" s="62" t="s">
        <v>655</v>
      </c>
      <c r="C9" s="63" t="s">
        <v>656</v>
      </c>
      <c r="D9" s="64">
        <v>0</v>
      </c>
      <c r="E9" s="55"/>
      <c r="F9" s="55"/>
      <c r="G9" s="55"/>
      <c r="H9" s="55"/>
      <c r="I9" s="55"/>
      <c r="J9" s="55"/>
      <c r="K9" s="55"/>
      <c r="L9" s="55"/>
      <c r="M9" s="55"/>
      <c r="N9" s="55"/>
      <c r="O9" s="55"/>
      <c r="P9" s="55"/>
      <c r="Q9" s="55"/>
      <c r="R9" s="55"/>
      <c r="S9" s="55"/>
      <c r="T9" s="55"/>
      <c r="U9" s="55"/>
      <c r="V9" s="55"/>
      <c r="W9" s="55"/>
      <c r="X9" s="55"/>
      <c r="Y9" s="55"/>
    </row>
    <row r="10" spans="1:25" ht="24.95" customHeight="1">
      <c r="A10" s="65"/>
      <c r="B10" s="66"/>
      <c r="C10" s="67" t="s">
        <v>657</v>
      </c>
      <c r="D10" s="68">
        <f>SUM(D6:D9)</f>
        <v>6.0699999999999997E-2</v>
      </c>
      <c r="E10" s="55"/>
      <c r="F10" s="55"/>
      <c r="G10" s="55"/>
      <c r="H10" s="55"/>
      <c r="I10" s="55"/>
      <c r="J10" s="55"/>
      <c r="K10" s="55"/>
      <c r="L10" s="55"/>
      <c r="M10" s="55"/>
      <c r="N10" s="55"/>
      <c r="O10" s="55"/>
      <c r="P10" s="55"/>
      <c r="Q10" s="55"/>
      <c r="R10" s="55"/>
      <c r="S10" s="55"/>
      <c r="T10" s="55"/>
      <c r="U10" s="55"/>
      <c r="V10" s="55"/>
      <c r="W10" s="55"/>
      <c r="X10" s="55"/>
      <c r="Y10" s="55"/>
    </row>
    <row r="11" spans="1:25" ht="24.95" customHeight="1">
      <c r="A11" s="69"/>
      <c r="B11" s="70"/>
      <c r="C11" s="55"/>
      <c r="D11" s="71"/>
      <c r="E11" s="55"/>
      <c r="F11" s="55"/>
      <c r="G11" s="55"/>
      <c r="H11" s="55"/>
      <c r="I11" s="55"/>
      <c r="J11" s="55"/>
      <c r="K11" s="55"/>
      <c r="L11" s="55"/>
      <c r="M11" s="55"/>
      <c r="N11" s="55"/>
      <c r="O11" s="55"/>
      <c r="P11" s="55"/>
      <c r="Q11" s="55"/>
      <c r="R11" s="55"/>
      <c r="S11" s="55"/>
      <c r="T11" s="55"/>
      <c r="U11" s="55"/>
      <c r="V11" s="55"/>
      <c r="W11" s="55"/>
      <c r="X11" s="55"/>
      <c r="Y11" s="55"/>
    </row>
    <row r="12" spans="1:25" ht="24.95" customHeight="1">
      <c r="A12" s="72" t="s">
        <v>646</v>
      </c>
      <c r="B12" s="73" t="s">
        <v>658</v>
      </c>
      <c r="C12" s="74" t="s">
        <v>659</v>
      </c>
      <c r="D12" s="75"/>
      <c r="E12" s="55"/>
      <c r="F12" s="55"/>
      <c r="G12" s="55"/>
      <c r="H12" s="55"/>
      <c r="I12" s="55"/>
      <c r="J12" s="55"/>
      <c r="K12" s="55"/>
      <c r="L12" s="55"/>
      <c r="M12" s="55"/>
      <c r="N12" s="55"/>
      <c r="O12" s="55"/>
      <c r="P12" s="55"/>
      <c r="Q12" s="55"/>
      <c r="R12" s="55"/>
      <c r="S12" s="55"/>
      <c r="T12" s="55"/>
      <c r="U12" s="55"/>
      <c r="V12" s="55"/>
      <c r="W12" s="55"/>
      <c r="X12" s="55"/>
      <c r="Y12" s="55"/>
    </row>
    <row r="13" spans="1:25" ht="24.95" customHeight="1">
      <c r="A13" s="76"/>
      <c r="B13" s="77" t="s">
        <v>660</v>
      </c>
      <c r="C13" s="63" t="s">
        <v>661</v>
      </c>
      <c r="D13" s="64">
        <v>7.3999999999999996E-2</v>
      </c>
      <c r="E13" s="55"/>
      <c r="F13" s="55"/>
      <c r="G13" s="55"/>
      <c r="H13" s="55"/>
      <c r="I13" s="55"/>
      <c r="J13" s="55"/>
      <c r="K13" s="55"/>
      <c r="L13" s="55"/>
      <c r="M13" s="55"/>
      <c r="N13" s="55"/>
      <c r="O13" s="55"/>
      <c r="P13" s="55"/>
      <c r="Q13" s="55"/>
      <c r="R13" s="55"/>
      <c r="S13" s="55"/>
      <c r="T13" s="55"/>
      <c r="U13" s="55"/>
      <c r="V13" s="55"/>
      <c r="W13" s="55"/>
      <c r="X13" s="55"/>
      <c r="Y13" s="55"/>
    </row>
    <row r="14" spans="1:25" ht="24.95" customHeight="1">
      <c r="A14" s="65"/>
      <c r="B14" s="78"/>
      <c r="C14" s="79" t="s">
        <v>662</v>
      </c>
      <c r="D14" s="68">
        <f>SUM(D13)</f>
        <v>7.3999999999999996E-2</v>
      </c>
      <c r="E14" s="55"/>
      <c r="F14" s="55"/>
      <c r="G14" s="55"/>
      <c r="H14" s="55"/>
      <c r="I14" s="55"/>
      <c r="J14" s="55"/>
      <c r="K14" s="55"/>
      <c r="L14" s="55"/>
      <c r="M14" s="55"/>
      <c r="N14" s="55"/>
      <c r="O14" s="55"/>
      <c r="P14" s="55"/>
      <c r="Q14" s="55"/>
      <c r="R14" s="55"/>
      <c r="S14" s="55"/>
      <c r="T14" s="55"/>
      <c r="U14" s="55"/>
      <c r="V14" s="55"/>
      <c r="W14" s="55"/>
      <c r="X14" s="55"/>
      <c r="Y14" s="55"/>
    </row>
    <row r="15" spans="1:25" ht="24.95" customHeight="1">
      <c r="A15" s="69"/>
      <c r="B15" s="70"/>
      <c r="C15" s="55"/>
      <c r="D15" s="71"/>
      <c r="E15" s="55"/>
      <c r="F15" s="55"/>
      <c r="G15" s="55"/>
      <c r="H15" s="55"/>
      <c r="I15" s="55"/>
      <c r="J15" s="55"/>
      <c r="K15" s="55"/>
      <c r="L15" s="55"/>
      <c r="M15" s="55"/>
      <c r="N15" s="55"/>
      <c r="O15" s="55"/>
      <c r="P15" s="55"/>
      <c r="Q15" s="55"/>
      <c r="R15" s="55"/>
      <c r="S15" s="55"/>
      <c r="T15" s="55"/>
      <c r="U15" s="55"/>
      <c r="V15" s="55"/>
      <c r="W15" s="55"/>
      <c r="X15" s="55"/>
      <c r="Y15" s="55"/>
    </row>
    <row r="16" spans="1:25" ht="24.95" customHeight="1">
      <c r="A16" s="72" t="s">
        <v>646</v>
      </c>
      <c r="B16" s="80" t="s">
        <v>663</v>
      </c>
      <c r="C16" s="81" t="s">
        <v>664</v>
      </c>
      <c r="D16" s="82"/>
      <c r="E16" s="55"/>
      <c r="F16" s="55"/>
      <c r="G16" s="55"/>
      <c r="H16" s="55"/>
      <c r="I16" s="55"/>
      <c r="J16" s="55"/>
      <c r="K16" s="55"/>
      <c r="L16" s="55"/>
      <c r="M16" s="55"/>
      <c r="N16" s="55"/>
      <c r="O16" s="55"/>
      <c r="P16" s="55"/>
      <c r="Q16" s="55"/>
      <c r="R16" s="55"/>
      <c r="S16" s="55"/>
      <c r="T16" s="55"/>
      <c r="U16" s="55"/>
      <c r="V16" s="55"/>
      <c r="W16" s="55"/>
      <c r="X16" s="55"/>
      <c r="Y16" s="55"/>
    </row>
    <row r="17" spans="1:25" ht="24.95" customHeight="1">
      <c r="A17" s="76"/>
      <c r="B17" s="62" t="s">
        <v>665</v>
      </c>
      <c r="C17" s="83" t="s">
        <v>666</v>
      </c>
      <c r="D17" s="84">
        <v>6.4999999999999997E-3</v>
      </c>
      <c r="E17" s="55"/>
      <c r="F17" s="55"/>
      <c r="G17" s="55"/>
      <c r="H17" s="55"/>
      <c r="I17" s="55"/>
      <c r="J17" s="55"/>
      <c r="K17" s="55"/>
      <c r="L17" s="55"/>
      <c r="M17" s="55"/>
      <c r="N17" s="55"/>
      <c r="O17" s="55"/>
      <c r="P17" s="55"/>
      <c r="Q17" s="55"/>
      <c r="R17" s="55"/>
      <c r="S17" s="55"/>
      <c r="T17" s="55"/>
      <c r="U17" s="55"/>
      <c r="V17" s="55"/>
      <c r="W17" s="55"/>
      <c r="X17" s="55"/>
      <c r="Y17" s="55"/>
    </row>
    <row r="18" spans="1:25" ht="24.95" customHeight="1">
      <c r="A18" s="76"/>
      <c r="B18" s="62" t="s">
        <v>667</v>
      </c>
      <c r="C18" s="83" t="s">
        <v>668</v>
      </c>
      <c r="D18" s="84">
        <v>0.03</v>
      </c>
      <c r="E18" s="55"/>
      <c r="F18" s="55"/>
      <c r="G18" s="55"/>
      <c r="H18" s="55"/>
      <c r="I18" s="55"/>
      <c r="J18" s="55"/>
      <c r="K18" s="55"/>
      <c r="L18" s="55"/>
      <c r="M18" s="55"/>
      <c r="N18" s="55"/>
      <c r="O18" s="55"/>
      <c r="P18" s="55"/>
      <c r="Q18" s="55"/>
      <c r="R18" s="55"/>
      <c r="S18" s="55"/>
      <c r="T18" s="55"/>
      <c r="U18" s="55"/>
      <c r="V18" s="55"/>
      <c r="W18" s="55"/>
      <c r="X18" s="55"/>
      <c r="Y18" s="55"/>
    </row>
    <row r="19" spans="1:25" ht="24.95" customHeight="1">
      <c r="A19" s="76"/>
      <c r="B19" s="62" t="s">
        <v>669</v>
      </c>
      <c r="C19" s="83" t="s">
        <v>670</v>
      </c>
      <c r="D19" s="84">
        <v>0.04</v>
      </c>
      <c r="E19" s="55"/>
      <c r="F19" s="55"/>
      <c r="G19" s="55"/>
      <c r="H19" s="55"/>
      <c r="I19" s="55"/>
      <c r="J19" s="55"/>
      <c r="K19" s="55"/>
      <c r="L19" s="55"/>
      <c r="M19" s="55"/>
      <c r="N19" s="55"/>
      <c r="O19" s="55"/>
      <c r="P19" s="55"/>
      <c r="Q19" s="55"/>
      <c r="R19" s="55"/>
      <c r="S19" s="55"/>
      <c r="T19" s="55"/>
      <c r="U19" s="55"/>
      <c r="V19" s="55"/>
      <c r="W19" s="55"/>
      <c r="X19" s="55"/>
      <c r="Y19" s="55"/>
    </row>
    <row r="20" spans="1:25" ht="24.95" customHeight="1">
      <c r="A20" s="69"/>
      <c r="B20" s="85" t="s">
        <v>671</v>
      </c>
      <c r="C20" s="86" t="s">
        <v>672</v>
      </c>
      <c r="D20" s="87">
        <v>0</v>
      </c>
      <c r="E20" s="55"/>
      <c r="F20" s="55"/>
      <c r="G20" s="55"/>
      <c r="H20" s="55"/>
      <c r="I20" s="55"/>
      <c r="J20" s="55"/>
      <c r="K20" s="55"/>
      <c r="L20" s="55"/>
      <c r="M20" s="55"/>
      <c r="N20" s="55"/>
      <c r="O20" s="55"/>
      <c r="P20" s="55"/>
      <c r="Q20" s="55"/>
      <c r="R20" s="55"/>
      <c r="S20" s="55"/>
      <c r="T20" s="55"/>
      <c r="U20" s="55"/>
      <c r="V20" s="55"/>
      <c r="W20" s="55"/>
      <c r="X20" s="55"/>
      <c r="Y20" s="55"/>
    </row>
    <row r="21" spans="1:25" ht="24.95" customHeight="1">
      <c r="A21" s="65"/>
      <c r="B21" s="88"/>
      <c r="C21" s="79" t="s">
        <v>673</v>
      </c>
      <c r="D21" s="68">
        <f>SUM(D17:D20)</f>
        <v>7.6499999999999999E-2</v>
      </c>
      <c r="E21" s="55"/>
      <c r="F21" s="55"/>
      <c r="G21" s="55"/>
      <c r="H21" s="55"/>
      <c r="I21" s="55"/>
      <c r="J21" s="55"/>
      <c r="K21" s="55"/>
      <c r="L21" s="55"/>
      <c r="M21" s="55"/>
      <c r="N21" s="55"/>
      <c r="O21" s="55"/>
      <c r="P21" s="55"/>
      <c r="Q21" s="55"/>
      <c r="R21" s="55"/>
      <c r="S21" s="55"/>
      <c r="T21" s="55"/>
      <c r="U21" s="55"/>
      <c r="V21" s="55"/>
      <c r="W21" s="55"/>
      <c r="X21" s="55"/>
      <c r="Y21" s="55"/>
    </row>
    <row r="22" spans="1:25" ht="24.95" customHeight="1">
      <c r="A22" s="69"/>
      <c r="B22" s="89"/>
      <c r="C22" s="70"/>
      <c r="D22" s="90"/>
      <c r="E22" s="55"/>
      <c r="F22" s="55"/>
      <c r="G22" s="55"/>
      <c r="H22" s="55"/>
      <c r="I22" s="55"/>
      <c r="J22" s="55"/>
      <c r="K22" s="55"/>
      <c r="L22" s="55"/>
      <c r="M22" s="55"/>
      <c r="N22" s="55"/>
      <c r="O22" s="55"/>
      <c r="P22" s="55"/>
      <c r="Q22" s="55"/>
      <c r="R22" s="55"/>
      <c r="S22" s="55"/>
      <c r="T22" s="55"/>
      <c r="U22" s="55"/>
      <c r="V22" s="55"/>
      <c r="W22" s="55"/>
      <c r="X22" s="55"/>
      <c r="Y22" s="55"/>
    </row>
    <row r="23" spans="1:25" ht="24.95" customHeight="1">
      <c r="A23" s="72" t="s">
        <v>646</v>
      </c>
      <c r="B23" s="80" t="s">
        <v>674</v>
      </c>
      <c r="C23" s="81" t="s">
        <v>675</v>
      </c>
      <c r="D23" s="82"/>
      <c r="E23" s="55"/>
      <c r="F23" s="55"/>
      <c r="G23" s="55"/>
      <c r="H23" s="55"/>
      <c r="I23" s="55"/>
      <c r="J23" s="55"/>
      <c r="K23" s="55"/>
      <c r="L23" s="55"/>
      <c r="M23" s="55"/>
      <c r="N23" s="55"/>
      <c r="O23" s="55"/>
      <c r="P23" s="55"/>
      <c r="Q23" s="55"/>
      <c r="R23" s="55"/>
      <c r="S23" s="55"/>
      <c r="T23" s="55"/>
      <c r="U23" s="55"/>
      <c r="V23" s="55"/>
      <c r="W23" s="55"/>
      <c r="X23" s="55"/>
      <c r="Y23" s="55"/>
    </row>
    <row r="24" spans="1:25" ht="24.95" customHeight="1">
      <c r="A24" s="91"/>
      <c r="B24" s="92"/>
      <c r="C24" s="86" t="s">
        <v>676</v>
      </c>
      <c r="D24" s="84">
        <v>1.23E-2</v>
      </c>
      <c r="E24" s="55"/>
      <c r="F24" s="55"/>
      <c r="G24" s="55"/>
      <c r="H24" s="55"/>
      <c r="I24" s="55"/>
      <c r="J24" s="55"/>
      <c r="K24" s="55"/>
      <c r="L24" s="55"/>
      <c r="M24" s="55"/>
      <c r="N24" s="55"/>
      <c r="O24" s="55"/>
      <c r="P24" s="55"/>
      <c r="Q24" s="55"/>
      <c r="R24" s="55"/>
      <c r="S24" s="55"/>
      <c r="T24" s="55"/>
      <c r="U24" s="55"/>
      <c r="V24" s="55"/>
      <c r="W24" s="55"/>
      <c r="X24" s="55"/>
      <c r="Y24" s="55"/>
    </row>
    <row r="25" spans="1:25" ht="24.95" customHeight="1">
      <c r="A25" s="93"/>
      <c r="B25" s="94"/>
      <c r="C25" s="79" t="s">
        <v>677</v>
      </c>
      <c r="D25" s="95">
        <f>SUM(D24)</f>
        <v>1.23E-2</v>
      </c>
      <c r="E25" s="55"/>
      <c r="F25" s="55"/>
      <c r="G25" s="55"/>
      <c r="H25" s="55"/>
      <c r="I25" s="55"/>
      <c r="J25" s="55"/>
      <c r="K25" s="55"/>
      <c r="L25" s="55"/>
      <c r="M25" s="55"/>
      <c r="N25" s="55"/>
      <c r="O25" s="55"/>
      <c r="P25" s="55"/>
      <c r="Q25" s="55"/>
      <c r="R25" s="55"/>
      <c r="S25" s="55"/>
      <c r="T25" s="55"/>
      <c r="U25" s="55"/>
      <c r="V25" s="55"/>
      <c r="W25" s="55"/>
      <c r="X25" s="55"/>
      <c r="Y25" s="55"/>
    </row>
    <row r="26" spans="1:25" ht="24.95" customHeight="1">
      <c r="A26" s="96"/>
      <c r="B26" s="97"/>
      <c r="C26" s="98"/>
      <c r="D26" s="99"/>
      <c r="E26" s="55"/>
      <c r="F26" s="55"/>
      <c r="G26" s="55"/>
      <c r="H26" s="55"/>
      <c r="I26" s="55"/>
      <c r="J26" s="55"/>
      <c r="K26" s="55"/>
      <c r="L26" s="55"/>
      <c r="M26" s="55"/>
      <c r="N26" s="55"/>
      <c r="O26" s="55"/>
      <c r="P26" s="55"/>
      <c r="Q26" s="55"/>
      <c r="R26" s="55"/>
      <c r="S26" s="55"/>
      <c r="T26" s="55"/>
      <c r="U26" s="55"/>
      <c r="V26" s="55"/>
      <c r="W26" s="55"/>
      <c r="X26" s="55"/>
      <c r="Y26" s="55"/>
    </row>
    <row r="27" spans="1:25" ht="24.95" customHeight="1">
      <c r="A27" s="517" t="s">
        <v>678</v>
      </c>
      <c r="B27" s="518"/>
      <c r="C27" s="518"/>
      <c r="D27" s="519"/>
      <c r="E27" s="55"/>
      <c r="F27" s="55"/>
      <c r="G27" s="55"/>
      <c r="H27" s="55"/>
      <c r="I27" s="55"/>
      <c r="J27" s="55"/>
      <c r="K27" s="55"/>
      <c r="L27" s="55"/>
      <c r="M27" s="55"/>
      <c r="N27" s="55"/>
      <c r="O27" s="55"/>
      <c r="P27" s="55"/>
      <c r="Q27" s="55"/>
      <c r="R27" s="55"/>
      <c r="S27" s="55"/>
      <c r="T27" s="55"/>
      <c r="U27" s="55"/>
      <c r="V27" s="55"/>
      <c r="W27" s="55"/>
      <c r="X27" s="55"/>
      <c r="Y27" s="55"/>
    </row>
    <row r="28" spans="1:25" ht="24.95" customHeight="1">
      <c r="A28" s="504" t="s">
        <v>679</v>
      </c>
      <c r="B28" s="505"/>
      <c r="C28" s="505"/>
      <c r="D28" s="100">
        <f>ROUND(((((1+D10)*(1+D25)*(1+D14))/(1-D21)-1)),4)</f>
        <v>0.2487</v>
      </c>
      <c r="E28" s="55"/>
      <c r="F28" s="55"/>
      <c r="G28" s="101"/>
      <c r="H28" s="55"/>
      <c r="I28" s="55"/>
      <c r="J28" s="55"/>
      <c r="K28" s="55"/>
      <c r="L28" s="55"/>
      <c r="M28" s="55"/>
      <c r="N28" s="55"/>
      <c r="O28" s="55"/>
      <c r="P28" s="55"/>
      <c r="Q28" s="55"/>
      <c r="R28" s="55"/>
      <c r="S28" s="55"/>
      <c r="T28" s="55"/>
      <c r="U28" s="55"/>
      <c r="V28" s="55"/>
      <c r="W28" s="55"/>
      <c r="X28" s="55"/>
      <c r="Y28" s="55"/>
    </row>
    <row r="29" spans="1:25" ht="24.95" customHeight="1">
      <c r="A29" s="102"/>
      <c r="B29" s="103"/>
      <c r="C29" s="104"/>
      <c r="D29" s="105"/>
      <c r="E29" s="55"/>
      <c r="F29" s="55"/>
      <c r="G29" s="55"/>
      <c r="H29" s="55"/>
      <c r="I29" s="55"/>
      <c r="J29" s="55"/>
      <c r="K29" s="55"/>
      <c r="L29" s="55"/>
      <c r="M29" s="55"/>
      <c r="N29" s="55"/>
      <c r="O29" s="55"/>
      <c r="P29" s="55"/>
      <c r="Q29" s="55"/>
      <c r="R29" s="55"/>
      <c r="S29" s="55"/>
      <c r="T29" s="55"/>
      <c r="U29" s="55"/>
      <c r="V29" s="55"/>
      <c r="W29" s="55"/>
      <c r="X29" s="55"/>
      <c r="Y29" s="55"/>
    </row>
    <row r="30" spans="1:25">
      <c r="A30" s="55"/>
      <c r="B30" s="55"/>
      <c r="C30" s="55"/>
      <c r="D30" s="55"/>
      <c r="E30" s="55"/>
      <c r="F30" s="55"/>
      <c r="G30" s="55"/>
      <c r="H30" s="55"/>
      <c r="I30" s="55"/>
      <c r="J30" s="55"/>
      <c r="K30" s="55"/>
      <c r="L30" s="55"/>
      <c r="M30" s="55"/>
      <c r="N30" s="55"/>
      <c r="O30" s="55"/>
      <c r="P30" s="55"/>
      <c r="Q30" s="55"/>
      <c r="R30" s="55"/>
      <c r="S30" s="55"/>
      <c r="T30" s="55"/>
      <c r="U30" s="55"/>
      <c r="V30" s="55"/>
      <c r="W30" s="55"/>
      <c r="X30" s="55"/>
      <c r="Y30" s="55"/>
    </row>
    <row r="31" spans="1:25">
      <c r="A31" s="55"/>
      <c r="B31" s="55" t="s">
        <v>680</v>
      </c>
      <c r="C31" s="55"/>
      <c r="D31" s="55"/>
      <c r="E31" s="55"/>
      <c r="F31" s="55"/>
      <c r="G31" s="55"/>
      <c r="H31" s="55"/>
      <c r="I31" s="55"/>
      <c r="J31" s="55"/>
      <c r="K31" s="55"/>
      <c r="L31" s="55"/>
      <c r="M31" s="55"/>
      <c r="N31" s="55"/>
      <c r="O31" s="55"/>
      <c r="P31" s="55"/>
      <c r="Q31" s="55"/>
      <c r="R31" s="55"/>
      <c r="S31" s="55"/>
      <c r="T31" s="55"/>
      <c r="U31" s="55"/>
      <c r="V31" s="55"/>
      <c r="W31" s="55"/>
      <c r="X31" s="55"/>
      <c r="Y31" s="55"/>
    </row>
    <row r="32" spans="1:25">
      <c r="A32" s="55"/>
      <c r="B32" s="55"/>
      <c r="C32" s="55"/>
      <c r="D32" s="55"/>
      <c r="E32" s="55"/>
      <c r="F32" s="55"/>
      <c r="G32" s="55"/>
      <c r="H32" s="55"/>
      <c r="I32" s="55"/>
      <c r="J32" s="55"/>
      <c r="K32" s="55"/>
      <c r="L32" s="55"/>
      <c r="M32" s="55"/>
      <c r="N32" s="55"/>
      <c r="O32" s="55"/>
      <c r="P32" s="55"/>
      <c r="Q32" s="55"/>
      <c r="R32" s="55"/>
      <c r="S32" s="55"/>
      <c r="T32" s="55"/>
      <c r="U32" s="55"/>
      <c r="V32" s="55"/>
      <c r="W32" s="55"/>
      <c r="X32" s="55"/>
      <c r="Y32" s="55"/>
    </row>
    <row r="33" spans="1:25">
      <c r="A33" s="55"/>
      <c r="B33" s="55"/>
      <c r="C33" s="55"/>
      <c r="D33" s="55"/>
      <c r="E33" s="55"/>
      <c r="F33" s="55"/>
      <c r="G33" s="55"/>
      <c r="H33" s="55"/>
      <c r="I33" s="55"/>
      <c r="J33" s="55"/>
      <c r="K33" s="55"/>
      <c r="L33" s="55"/>
      <c r="M33" s="55"/>
      <c r="N33" s="55"/>
      <c r="O33" s="55"/>
      <c r="P33" s="55"/>
      <c r="Q33" s="55"/>
      <c r="R33" s="55"/>
      <c r="S33" s="55"/>
      <c r="T33" s="55"/>
      <c r="U33" s="55"/>
      <c r="V33" s="55"/>
      <c r="W33" s="55"/>
      <c r="X33" s="55"/>
      <c r="Y33" s="55"/>
    </row>
    <row r="34" spans="1:25">
      <c r="A34" s="55"/>
      <c r="B34" s="55"/>
      <c r="C34" s="55"/>
      <c r="D34" s="55"/>
      <c r="E34" s="55"/>
      <c r="F34" s="55"/>
      <c r="G34" s="55"/>
      <c r="H34" s="55"/>
      <c r="I34" s="55"/>
      <c r="J34" s="55"/>
      <c r="K34" s="55"/>
      <c r="L34" s="55"/>
      <c r="M34" s="55"/>
      <c r="N34" s="55"/>
      <c r="O34" s="55"/>
      <c r="P34" s="55"/>
      <c r="Q34" s="55"/>
      <c r="R34" s="55"/>
      <c r="S34" s="55"/>
      <c r="T34" s="55"/>
      <c r="U34" s="55"/>
      <c r="V34" s="55"/>
      <c r="W34" s="55"/>
      <c r="X34" s="55"/>
      <c r="Y34" s="55"/>
    </row>
    <row r="35" spans="1:25">
      <c r="A35" s="55"/>
      <c r="B35" s="55"/>
      <c r="C35" s="55"/>
      <c r="D35" s="55"/>
      <c r="E35" s="55"/>
      <c r="F35" s="55"/>
      <c r="G35" s="55"/>
      <c r="H35" s="55"/>
      <c r="I35" s="55"/>
      <c r="J35" s="55"/>
      <c r="K35" s="55"/>
      <c r="L35" s="55"/>
      <c r="M35" s="55"/>
      <c r="N35" s="55"/>
      <c r="O35" s="55"/>
      <c r="P35" s="55"/>
      <c r="Q35" s="55"/>
      <c r="R35" s="55"/>
      <c r="S35" s="55"/>
      <c r="T35" s="55"/>
      <c r="U35" s="55"/>
      <c r="V35" s="55"/>
      <c r="W35" s="55"/>
      <c r="X35" s="55"/>
      <c r="Y35" s="55"/>
    </row>
    <row r="36" spans="1:25">
      <c r="A36" s="55"/>
      <c r="B36" s="55"/>
      <c r="C36" s="55"/>
      <c r="D36" s="55"/>
      <c r="E36" s="55"/>
      <c r="F36" s="55"/>
      <c r="G36" s="55"/>
      <c r="H36" s="55"/>
      <c r="I36" s="55"/>
      <c r="J36" s="55"/>
      <c r="K36" s="55"/>
      <c r="L36" s="55"/>
      <c r="M36" s="55"/>
      <c r="N36" s="55"/>
      <c r="O36" s="55"/>
      <c r="P36" s="55"/>
      <c r="Q36" s="55"/>
      <c r="R36" s="55"/>
      <c r="S36" s="55"/>
      <c r="T36" s="55"/>
      <c r="U36" s="55"/>
      <c r="V36" s="55"/>
      <c r="W36" s="55"/>
      <c r="X36" s="55"/>
      <c r="Y36" s="55"/>
    </row>
    <row r="37" spans="1:25">
      <c r="A37" s="55"/>
      <c r="B37" s="55"/>
      <c r="C37" s="55"/>
      <c r="D37" s="55"/>
      <c r="E37" s="55"/>
      <c r="F37" s="55"/>
      <c r="G37" s="55"/>
      <c r="H37" s="55"/>
      <c r="I37" s="55"/>
      <c r="J37" s="55"/>
      <c r="K37" s="55"/>
      <c r="L37" s="55"/>
      <c r="M37" s="55"/>
      <c r="N37" s="55"/>
      <c r="O37" s="55"/>
      <c r="P37" s="55"/>
      <c r="Q37" s="55"/>
      <c r="R37" s="55"/>
      <c r="S37" s="55"/>
      <c r="T37" s="55"/>
      <c r="U37" s="55"/>
      <c r="V37" s="55"/>
      <c r="W37" s="55"/>
      <c r="X37" s="55"/>
      <c r="Y37" s="55"/>
    </row>
    <row r="38" spans="1:25">
      <c r="A38" s="55"/>
      <c r="B38" s="55"/>
      <c r="C38" s="55"/>
      <c r="D38" s="55"/>
      <c r="E38" s="55"/>
      <c r="F38" s="55"/>
      <c r="G38" s="55"/>
      <c r="H38" s="55"/>
      <c r="I38" s="55"/>
      <c r="J38" s="55"/>
      <c r="K38" s="55"/>
      <c r="L38" s="55"/>
      <c r="M38" s="55"/>
      <c r="N38" s="55"/>
      <c r="O38" s="55"/>
      <c r="P38" s="55"/>
      <c r="Q38" s="55"/>
      <c r="R38" s="55"/>
      <c r="S38" s="55"/>
      <c r="T38" s="55"/>
      <c r="U38" s="55"/>
      <c r="V38" s="55"/>
      <c r="W38" s="55"/>
      <c r="X38" s="55"/>
      <c r="Y38" s="55"/>
    </row>
    <row r="39" spans="1:25">
      <c r="A39" s="55"/>
      <c r="B39" s="55"/>
      <c r="C39" s="55"/>
      <c r="D39" s="55"/>
      <c r="E39" s="55"/>
      <c r="F39" s="55"/>
      <c r="G39" s="55"/>
      <c r="H39" s="55"/>
      <c r="I39" s="55"/>
      <c r="J39" s="55"/>
      <c r="K39" s="55"/>
      <c r="L39" s="55"/>
      <c r="M39" s="55"/>
      <c r="N39" s="55"/>
      <c r="O39" s="55"/>
      <c r="P39" s="55"/>
      <c r="Q39" s="55"/>
      <c r="R39" s="55"/>
      <c r="S39" s="55"/>
      <c r="T39" s="55"/>
      <c r="U39" s="55"/>
      <c r="V39" s="55"/>
      <c r="W39" s="55"/>
      <c r="X39" s="55"/>
      <c r="Y39" s="55"/>
    </row>
    <row r="40" spans="1:25">
      <c r="A40" s="55"/>
      <c r="B40" s="55"/>
      <c r="C40" s="55"/>
      <c r="D40" s="55"/>
      <c r="E40" s="55"/>
      <c r="F40" s="55"/>
      <c r="G40" s="55"/>
      <c r="H40" s="55"/>
      <c r="I40" s="55"/>
      <c r="J40" s="55"/>
      <c r="K40" s="55"/>
      <c r="L40" s="55"/>
      <c r="M40" s="55"/>
      <c r="N40" s="55"/>
      <c r="O40" s="55"/>
      <c r="P40" s="55"/>
      <c r="Q40" s="55"/>
      <c r="R40" s="55"/>
      <c r="S40" s="55"/>
      <c r="T40" s="55"/>
      <c r="U40" s="55"/>
      <c r="V40" s="55"/>
      <c r="W40" s="55"/>
      <c r="X40" s="55"/>
      <c r="Y40" s="55"/>
    </row>
    <row r="41" spans="1:25">
      <c r="A41" s="55"/>
      <c r="B41" s="55"/>
      <c r="C41" s="55"/>
      <c r="D41" s="55"/>
      <c r="E41" s="55"/>
      <c r="F41" s="55"/>
      <c r="G41" s="55"/>
      <c r="H41" s="55"/>
      <c r="I41" s="55"/>
      <c r="J41" s="55"/>
      <c r="K41" s="55"/>
      <c r="L41" s="55"/>
      <c r="M41" s="55"/>
      <c r="N41" s="55"/>
      <c r="O41" s="55"/>
      <c r="P41" s="55"/>
      <c r="Q41" s="55"/>
      <c r="R41" s="55"/>
      <c r="S41" s="55"/>
      <c r="T41" s="55"/>
      <c r="U41" s="55"/>
      <c r="V41" s="55"/>
      <c r="W41" s="55"/>
      <c r="X41" s="55"/>
      <c r="Y41" s="55"/>
    </row>
    <row r="42" spans="1:25">
      <c r="A42" s="55"/>
      <c r="B42" s="55"/>
      <c r="C42" s="55"/>
      <c r="D42" s="55"/>
      <c r="E42" s="55"/>
      <c r="F42" s="55"/>
      <c r="G42" s="55"/>
      <c r="H42" s="55"/>
      <c r="I42" s="55"/>
      <c r="J42" s="55"/>
      <c r="K42" s="55"/>
      <c r="L42" s="55"/>
      <c r="M42" s="55"/>
      <c r="N42" s="55"/>
      <c r="O42" s="55"/>
      <c r="P42" s="55"/>
      <c r="Q42" s="55"/>
      <c r="R42" s="55"/>
      <c r="S42" s="55"/>
      <c r="T42" s="55"/>
      <c r="U42" s="55"/>
      <c r="V42" s="55"/>
      <c r="W42" s="55"/>
      <c r="X42" s="55"/>
      <c r="Y42" s="55"/>
    </row>
    <row r="43" spans="1:25">
      <c r="A43" s="55"/>
      <c r="B43" s="55"/>
      <c r="C43" s="55"/>
      <c r="D43" s="55"/>
      <c r="E43" s="55"/>
      <c r="F43" s="55"/>
      <c r="G43" s="55"/>
      <c r="H43" s="55"/>
      <c r="I43" s="55"/>
      <c r="J43" s="55"/>
      <c r="K43" s="55"/>
      <c r="L43" s="55"/>
      <c r="M43" s="55"/>
      <c r="N43" s="55"/>
      <c r="O43" s="55"/>
      <c r="P43" s="55"/>
      <c r="Q43" s="55"/>
      <c r="R43" s="55"/>
      <c r="S43" s="55"/>
      <c r="T43" s="55"/>
      <c r="U43" s="55"/>
      <c r="V43" s="55"/>
      <c r="W43" s="55"/>
      <c r="X43" s="55"/>
      <c r="Y43" s="55"/>
    </row>
    <row r="44" spans="1:25">
      <c r="A44" s="55"/>
      <c r="B44" s="55"/>
      <c r="C44" s="55"/>
      <c r="D44" s="55"/>
      <c r="E44" s="55"/>
      <c r="F44" s="55"/>
      <c r="G44" s="55"/>
      <c r="H44" s="55"/>
      <c r="I44" s="55"/>
      <c r="J44" s="55"/>
      <c r="K44" s="55"/>
      <c r="L44" s="55"/>
      <c r="M44" s="55"/>
      <c r="N44" s="55"/>
      <c r="O44" s="55"/>
      <c r="P44" s="55"/>
      <c r="Q44" s="55"/>
      <c r="R44" s="55"/>
      <c r="S44" s="55"/>
      <c r="T44" s="55"/>
      <c r="U44" s="55"/>
      <c r="V44" s="55"/>
      <c r="W44" s="55"/>
      <c r="X44" s="55"/>
      <c r="Y44" s="55"/>
    </row>
    <row r="45" spans="1:25">
      <c r="A45" s="55"/>
      <c r="B45" s="55"/>
      <c r="C45" s="55"/>
      <c r="D45" s="55"/>
      <c r="E45" s="55"/>
      <c r="F45" s="55"/>
      <c r="G45" s="55"/>
      <c r="H45" s="55"/>
      <c r="I45" s="55"/>
      <c r="J45" s="55"/>
      <c r="K45" s="55"/>
      <c r="L45" s="55"/>
      <c r="M45" s="55"/>
      <c r="N45" s="55"/>
      <c r="O45" s="55"/>
      <c r="P45" s="55"/>
      <c r="Q45" s="55"/>
      <c r="R45" s="55"/>
      <c r="S45" s="55"/>
      <c r="T45" s="55"/>
      <c r="U45" s="55"/>
      <c r="V45" s="55"/>
      <c r="W45" s="55"/>
      <c r="X45" s="55"/>
      <c r="Y45" s="55"/>
    </row>
    <row r="46" spans="1:25">
      <c r="A46" s="55"/>
      <c r="B46" s="55"/>
      <c r="C46" s="55"/>
      <c r="D46" s="55"/>
      <c r="E46" s="55"/>
      <c r="F46" s="55"/>
      <c r="G46" s="55"/>
      <c r="H46" s="55"/>
      <c r="I46" s="55"/>
      <c r="J46" s="55"/>
      <c r="K46" s="55"/>
      <c r="L46" s="55"/>
      <c r="M46" s="55"/>
      <c r="N46" s="55"/>
      <c r="O46" s="55"/>
      <c r="P46" s="55"/>
      <c r="Q46" s="55"/>
      <c r="R46" s="55"/>
      <c r="S46" s="55"/>
      <c r="T46" s="55"/>
      <c r="U46" s="55"/>
      <c r="V46" s="55"/>
      <c r="W46" s="55"/>
      <c r="X46" s="55"/>
      <c r="Y46" s="55"/>
    </row>
    <row r="47" spans="1:25">
      <c r="A47" s="55"/>
      <c r="B47" s="55"/>
      <c r="C47" s="55"/>
      <c r="D47" s="55"/>
      <c r="E47" s="55"/>
      <c r="F47" s="55"/>
      <c r="G47" s="55"/>
      <c r="H47" s="55"/>
      <c r="I47" s="55"/>
      <c r="J47" s="55"/>
      <c r="K47" s="55"/>
      <c r="L47" s="55"/>
      <c r="M47" s="55"/>
      <c r="N47" s="55"/>
      <c r="O47" s="55"/>
      <c r="P47" s="55"/>
      <c r="Q47" s="55"/>
      <c r="R47" s="55"/>
      <c r="S47" s="55"/>
      <c r="T47" s="55"/>
      <c r="U47" s="55"/>
      <c r="V47" s="55"/>
      <c r="W47" s="55"/>
      <c r="X47" s="55"/>
      <c r="Y47" s="55"/>
    </row>
    <row r="48" spans="1:25">
      <c r="A48" s="55"/>
      <c r="B48" s="55"/>
      <c r="C48" s="55"/>
      <c r="D48" s="55"/>
      <c r="E48" s="55"/>
      <c r="F48" s="55"/>
      <c r="G48" s="55"/>
      <c r="H48" s="55"/>
      <c r="I48" s="55"/>
      <c r="J48" s="55"/>
      <c r="K48" s="55"/>
      <c r="L48" s="55"/>
      <c r="M48" s="55"/>
      <c r="N48" s="55"/>
      <c r="O48" s="55"/>
      <c r="P48" s="55"/>
      <c r="Q48" s="55"/>
      <c r="R48" s="55"/>
      <c r="S48" s="55"/>
      <c r="T48" s="55"/>
      <c r="U48" s="55"/>
      <c r="V48" s="55"/>
      <c r="W48" s="55"/>
      <c r="X48" s="55"/>
      <c r="Y48" s="55"/>
    </row>
    <row r="49" spans="1:25">
      <c r="A49" s="55"/>
      <c r="B49" s="55"/>
      <c r="C49" s="55"/>
      <c r="D49" s="55"/>
      <c r="E49" s="55"/>
      <c r="F49" s="55"/>
      <c r="G49" s="55"/>
      <c r="H49" s="55"/>
      <c r="I49" s="55"/>
      <c r="J49" s="55"/>
      <c r="K49" s="55"/>
      <c r="L49" s="55"/>
      <c r="M49" s="55"/>
      <c r="N49" s="55"/>
      <c r="O49" s="55"/>
      <c r="P49" s="55"/>
      <c r="Q49" s="55"/>
      <c r="R49" s="55"/>
      <c r="S49" s="55"/>
      <c r="T49" s="55"/>
      <c r="U49" s="55"/>
      <c r="V49" s="55"/>
      <c r="W49" s="55"/>
      <c r="X49" s="55"/>
      <c r="Y49" s="55"/>
    </row>
    <row r="50" spans="1:25">
      <c r="A50" s="55"/>
      <c r="B50" s="55"/>
      <c r="C50" s="55"/>
      <c r="D50" s="55"/>
      <c r="E50" s="55"/>
      <c r="F50" s="55"/>
      <c r="G50" s="55"/>
      <c r="H50" s="55"/>
      <c r="I50" s="55"/>
      <c r="J50" s="55"/>
      <c r="K50" s="55"/>
      <c r="L50" s="55"/>
      <c r="M50" s="55"/>
      <c r="N50" s="55"/>
      <c r="O50" s="55"/>
      <c r="P50" s="55"/>
      <c r="Q50" s="55"/>
      <c r="R50" s="55"/>
      <c r="S50" s="55"/>
      <c r="T50" s="55"/>
      <c r="U50" s="55"/>
      <c r="V50" s="55"/>
      <c r="W50" s="55"/>
      <c r="X50" s="55"/>
      <c r="Y50" s="55"/>
    </row>
    <row r="51" spans="1:25">
      <c r="A51" s="55"/>
      <c r="B51" s="55"/>
      <c r="C51" s="55"/>
      <c r="D51" s="55"/>
      <c r="E51" s="55"/>
      <c r="F51" s="55"/>
      <c r="G51" s="55"/>
      <c r="H51" s="55"/>
      <c r="I51" s="55"/>
      <c r="J51" s="55"/>
      <c r="K51" s="55"/>
      <c r="L51" s="55"/>
      <c r="M51" s="55"/>
      <c r="N51" s="55"/>
      <c r="O51" s="55"/>
      <c r="P51" s="55"/>
      <c r="Q51" s="55"/>
      <c r="R51" s="55"/>
      <c r="S51" s="55"/>
      <c r="T51" s="55"/>
      <c r="U51" s="55"/>
      <c r="V51" s="55"/>
      <c r="W51" s="55"/>
      <c r="X51" s="55"/>
      <c r="Y51" s="55"/>
    </row>
    <row r="52" spans="1:25">
      <c r="A52" s="55"/>
      <c r="B52" s="55"/>
      <c r="C52" s="55"/>
      <c r="D52" s="55"/>
      <c r="E52" s="55"/>
      <c r="F52" s="55"/>
      <c r="G52" s="55"/>
      <c r="H52" s="55"/>
      <c r="I52" s="55"/>
      <c r="J52" s="55"/>
      <c r="K52" s="55"/>
      <c r="L52" s="55"/>
      <c r="M52" s="55"/>
      <c r="N52" s="55"/>
      <c r="O52" s="55"/>
      <c r="P52" s="55"/>
      <c r="Q52" s="55"/>
      <c r="R52" s="55"/>
      <c r="S52" s="55"/>
      <c r="T52" s="55"/>
      <c r="U52" s="55"/>
      <c r="V52" s="55"/>
      <c r="W52" s="55"/>
      <c r="X52" s="55"/>
      <c r="Y52" s="55"/>
    </row>
    <row r="53" spans="1:25">
      <c r="A53" s="55"/>
      <c r="B53" s="55"/>
      <c r="C53" s="55"/>
      <c r="D53" s="55"/>
      <c r="E53" s="55"/>
      <c r="F53" s="55"/>
      <c r="G53" s="55"/>
      <c r="H53" s="55"/>
      <c r="I53" s="55"/>
      <c r="J53" s="55"/>
      <c r="K53" s="55"/>
      <c r="L53" s="55"/>
      <c r="M53" s="55"/>
      <c r="N53" s="55"/>
      <c r="O53" s="55"/>
      <c r="P53" s="55"/>
      <c r="Q53" s="55"/>
      <c r="R53" s="55"/>
      <c r="S53" s="55"/>
      <c r="T53" s="55"/>
      <c r="U53" s="55"/>
      <c r="V53" s="55"/>
      <c r="W53" s="55"/>
      <c r="X53" s="55"/>
      <c r="Y53" s="55"/>
    </row>
    <row r="54" spans="1:25">
      <c r="A54" s="55"/>
      <c r="B54" s="55"/>
      <c r="C54" s="55"/>
      <c r="D54" s="55"/>
      <c r="E54" s="55"/>
      <c r="F54" s="55"/>
      <c r="G54" s="55"/>
      <c r="H54" s="55"/>
      <c r="I54" s="55"/>
      <c r="J54" s="55"/>
      <c r="K54" s="55"/>
      <c r="L54" s="55"/>
      <c r="M54" s="55"/>
      <c r="N54" s="55"/>
      <c r="O54" s="55"/>
      <c r="P54" s="55"/>
      <c r="Q54" s="55"/>
      <c r="R54" s="55"/>
      <c r="S54" s="55"/>
      <c r="T54" s="55"/>
      <c r="U54" s="55"/>
      <c r="V54" s="55"/>
      <c r="W54" s="55"/>
      <c r="X54" s="55"/>
      <c r="Y54" s="55"/>
    </row>
    <row r="55" spans="1:25">
      <c r="A55" s="55"/>
      <c r="B55" s="55"/>
      <c r="C55" s="55"/>
      <c r="D55" s="55"/>
      <c r="E55" s="55"/>
      <c r="F55" s="55"/>
      <c r="G55" s="55"/>
      <c r="H55" s="55"/>
      <c r="I55" s="55"/>
      <c r="J55" s="55"/>
      <c r="K55" s="55"/>
      <c r="L55" s="55"/>
      <c r="M55" s="55"/>
      <c r="N55" s="55"/>
      <c r="O55" s="55"/>
      <c r="P55" s="55"/>
      <c r="Q55" s="55"/>
      <c r="R55" s="55"/>
      <c r="S55" s="55"/>
      <c r="T55" s="55"/>
      <c r="U55" s="55"/>
      <c r="V55" s="55"/>
      <c r="W55" s="55"/>
      <c r="X55" s="55"/>
      <c r="Y55" s="55"/>
    </row>
    <row r="56" spans="1:25">
      <c r="A56" s="55"/>
      <c r="B56" s="55"/>
      <c r="C56" s="55"/>
      <c r="D56" s="55"/>
      <c r="E56" s="55"/>
      <c r="F56" s="55"/>
      <c r="G56" s="55"/>
      <c r="H56" s="55"/>
      <c r="I56" s="55"/>
      <c r="J56" s="55"/>
      <c r="K56" s="55"/>
      <c r="L56" s="55"/>
      <c r="M56" s="55"/>
      <c r="N56" s="55"/>
      <c r="O56" s="55"/>
      <c r="P56" s="55"/>
      <c r="Q56" s="55"/>
      <c r="R56" s="55"/>
      <c r="S56" s="55"/>
      <c r="T56" s="55"/>
      <c r="U56" s="55"/>
      <c r="V56" s="55"/>
      <c r="W56" s="55"/>
      <c r="X56" s="55"/>
      <c r="Y56" s="55"/>
    </row>
    <row r="57" spans="1:25">
      <c r="A57" s="55"/>
      <c r="B57" s="55"/>
      <c r="C57" s="55"/>
      <c r="D57" s="55"/>
      <c r="E57" s="55"/>
      <c r="F57" s="55"/>
      <c r="G57" s="55"/>
      <c r="H57" s="55"/>
      <c r="I57" s="55"/>
      <c r="J57" s="55"/>
      <c r="K57" s="55"/>
      <c r="L57" s="55"/>
      <c r="M57" s="55"/>
      <c r="N57" s="55"/>
      <c r="O57" s="55"/>
      <c r="P57" s="55"/>
      <c r="Q57" s="55"/>
      <c r="R57" s="55"/>
      <c r="S57" s="55"/>
      <c r="T57" s="55"/>
      <c r="U57" s="55"/>
      <c r="V57" s="55"/>
      <c r="W57" s="55"/>
      <c r="X57" s="55"/>
      <c r="Y57" s="55"/>
    </row>
    <row r="58" spans="1:25">
      <c r="A58" s="55"/>
      <c r="B58" s="55"/>
      <c r="C58" s="55"/>
      <c r="D58" s="55"/>
      <c r="E58" s="55"/>
      <c r="F58" s="55"/>
      <c r="G58" s="55"/>
      <c r="H58" s="55"/>
      <c r="I58" s="55"/>
      <c r="J58" s="55"/>
      <c r="K58" s="55"/>
      <c r="L58" s="55"/>
      <c r="M58" s="55"/>
      <c r="N58" s="55"/>
      <c r="O58" s="55"/>
      <c r="P58" s="55"/>
      <c r="Q58" s="55"/>
      <c r="R58" s="55"/>
      <c r="S58" s="55"/>
      <c r="T58" s="55"/>
      <c r="U58" s="55"/>
      <c r="V58" s="55"/>
      <c r="W58" s="55"/>
      <c r="X58" s="55"/>
      <c r="Y58" s="55"/>
    </row>
    <row r="59" spans="1:25">
      <c r="A59" s="55"/>
      <c r="B59" s="55"/>
      <c r="C59" s="55"/>
      <c r="D59" s="55"/>
      <c r="E59" s="55"/>
      <c r="F59" s="55"/>
      <c r="G59" s="55"/>
      <c r="H59" s="55"/>
      <c r="I59" s="55"/>
      <c r="J59" s="55"/>
      <c r="K59" s="55"/>
      <c r="L59" s="55"/>
      <c r="M59" s="55"/>
      <c r="N59" s="55"/>
      <c r="O59" s="55"/>
      <c r="P59" s="55"/>
      <c r="Q59" s="55"/>
      <c r="R59" s="55"/>
      <c r="S59" s="55"/>
      <c r="T59" s="55"/>
      <c r="U59" s="55"/>
      <c r="V59" s="55"/>
      <c r="W59" s="55"/>
      <c r="X59" s="55"/>
      <c r="Y59" s="55"/>
    </row>
    <row r="60" spans="1:25">
      <c r="A60" s="55"/>
      <c r="B60" s="55"/>
      <c r="C60" s="55"/>
      <c r="D60" s="55"/>
      <c r="E60" s="55"/>
      <c r="F60" s="55"/>
      <c r="G60" s="55"/>
      <c r="H60" s="55"/>
      <c r="I60" s="55"/>
      <c r="J60" s="55"/>
      <c r="K60" s="55"/>
      <c r="L60" s="55"/>
      <c r="M60" s="55"/>
      <c r="N60" s="55"/>
      <c r="O60" s="55"/>
      <c r="P60" s="55"/>
      <c r="Q60" s="55"/>
      <c r="R60" s="55"/>
      <c r="S60" s="55"/>
      <c r="T60" s="55"/>
      <c r="U60" s="55"/>
      <c r="V60" s="55"/>
      <c r="W60" s="55"/>
      <c r="X60" s="55"/>
      <c r="Y60" s="55"/>
    </row>
    <row r="61" spans="1:25">
      <c r="A61" s="55"/>
      <c r="B61" s="55"/>
      <c r="C61" s="55"/>
      <c r="D61" s="55"/>
      <c r="E61" s="55"/>
      <c r="F61" s="55"/>
      <c r="G61" s="55"/>
      <c r="H61" s="55"/>
      <c r="I61" s="55"/>
      <c r="J61" s="55"/>
      <c r="K61" s="55"/>
      <c r="L61" s="55"/>
      <c r="M61" s="55"/>
      <c r="N61" s="55"/>
      <c r="O61" s="55"/>
      <c r="P61" s="55"/>
      <c r="Q61" s="55"/>
      <c r="R61" s="55"/>
      <c r="S61" s="55"/>
      <c r="T61" s="55"/>
      <c r="U61" s="55"/>
      <c r="V61" s="55"/>
      <c r="W61" s="55"/>
      <c r="X61" s="55"/>
      <c r="Y61" s="55"/>
    </row>
    <row r="62" spans="1:25">
      <c r="A62" s="55"/>
      <c r="B62" s="55"/>
      <c r="C62" s="55"/>
      <c r="D62" s="55"/>
      <c r="E62" s="55"/>
      <c r="F62" s="55"/>
      <c r="G62" s="55"/>
      <c r="H62" s="55"/>
      <c r="I62" s="55"/>
      <c r="J62" s="55"/>
      <c r="K62" s="55"/>
      <c r="L62" s="55"/>
      <c r="M62" s="55"/>
      <c r="N62" s="55"/>
      <c r="O62" s="55"/>
      <c r="P62" s="55"/>
      <c r="Q62" s="55"/>
      <c r="R62" s="55"/>
      <c r="S62" s="55"/>
      <c r="T62" s="55"/>
      <c r="U62" s="55"/>
      <c r="V62" s="55"/>
      <c r="W62" s="55"/>
      <c r="X62" s="55"/>
      <c r="Y62" s="55"/>
    </row>
    <row r="63" spans="1:25">
      <c r="A63" s="55"/>
      <c r="B63" s="55"/>
      <c r="C63" s="55"/>
      <c r="D63" s="55"/>
      <c r="E63" s="55"/>
      <c r="F63" s="55"/>
      <c r="G63" s="55"/>
      <c r="H63" s="55"/>
      <c r="I63" s="55"/>
      <c r="J63" s="55"/>
      <c r="K63" s="55"/>
      <c r="L63" s="55"/>
      <c r="M63" s="55"/>
      <c r="N63" s="55"/>
      <c r="O63" s="55"/>
      <c r="P63" s="55"/>
      <c r="Q63" s="55"/>
      <c r="R63" s="55"/>
      <c r="S63" s="55"/>
      <c r="T63" s="55"/>
      <c r="U63" s="55"/>
      <c r="V63" s="55"/>
      <c r="W63" s="55"/>
      <c r="X63" s="55"/>
      <c r="Y63" s="55"/>
    </row>
    <row r="64" spans="1:25">
      <c r="A64" s="55"/>
      <c r="B64" s="55"/>
      <c r="C64" s="55"/>
      <c r="D64" s="55"/>
      <c r="E64" s="55"/>
      <c r="F64" s="55"/>
      <c r="G64" s="55"/>
      <c r="H64" s="55"/>
      <c r="I64" s="55"/>
      <c r="J64" s="55"/>
      <c r="K64" s="55"/>
      <c r="L64" s="55"/>
      <c r="M64" s="55"/>
      <c r="N64" s="55"/>
      <c r="O64" s="55"/>
      <c r="P64" s="55"/>
      <c r="Q64" s="55"/>
      <c r="R64" s="55"/>
      <c r="S64" s="55"/>
      <c r="T64" s="55"/>
      <c r="U64" s="55"/>
      <c r="V64" s="55"/>
      <c r="W64" s="55"/>
      <c r="X64" s="55"/>
      <c r="Y64" s="55"/>
    </row>
    <row r="65" spans="1:25">
      <c r="A65" s="55"/>
      <c r="B65" s="55"/>
      <c r="C65" s="55"/>
      <c r="D65" s="55"/>
      <c r="E65" s="55"/>
      <c r="F65" s="55"/>
      <c r="G65" s="55"/>
      <c r="H65" s="55"/>
      <c r="I65" s="55"/>
      <c r="J65" s="55"/>
      <c r="K65" s="55"/>
      <c r="L65" s="55"/>
      <c r="M65" s="55"/>
      <c r="N65" s="55"/>
      <c r="O65" s="55"/>
      <c r="P65" s="55"/>
      <c r="Q65" s="55"/>
      <c r="R65" s="55"/>
      <c r="S65" s="55"/>
      <c r="T65" s="55"/>
      <c r="U65" s="55"/>
      <c r="V65" s="55"/>
      <c r="W65" s="55"/>
      <c r="X65" s="55"/>
      <c r="Y65" s="55"/>
    </row>
    <row r="66" spans="1:25">
      <c r="A66" s="55"/>
      <c r="B66" s="55"/>
      <c r="C66" s="55"/>
      <c r="D66" s="55"/>
      <c r="E66" s="55"/>
      <c r="F66" s="55"/>
      <c r="G66" s="55"/>
      <c r="H66" s="55"/>
      <c r="I66" s="55"/>
      <c r="J66" s="55"/>
      <c r="K66" s="55"/>
      <c r="L66" s="55"/>
      <c r="M66" s="55"/>
      <c r="N66" s="55"/>
      <c r="O66" s="55"/>
      <c r="P66" s="55"/>
      <c r="Q66" s="55"/>
      <c r="R66" s="55"/>
      <c r="S66" s="55"/>
      <c r="T66" s="55"/>
      <c r="U66" s="55"/>
      <c r="V66" s="55"/>
      <c r="W66" s="55"/>
      <c r="X66" s="55"/>
      <c r="Y66" s="55"/>
    </row>
    <row r="67" spans="1:25">
      <c r="A67" s="55"/>
      <c r="B67" s="55"/>
      <c r="C67" s="55"/>
      <c r="D67" s="55"/>
      <c r="E67" s="55"/>
      <c r="F67" s="55"/>
      <c r="G67" s="55"/>
      <c r="H67" s="55"/>
      <c r="I67" s="55"/>
      <c r="J67" s="55"/>
      <c r="K67" s="55"/>
      <c r="L67" s="55"/>
      <c r="M67" s="55"/>
      <c r="N67" s="55"/>
      <c r="O67" s="55"/>
      <c r="P67" s="55"/>
      <c r="Q67" s="55"/>
      <c r="R67" s="55"/>
      <c r="S67" s="55"/>
      <c r="T67" s="55"/>
      <c r="U67" s="55"/>
      <c r="V67" s="55"/>
      <c r="W67" s="55"/>
      <c r="X67" s="55"/>
      <c r="Y67" s="55"/>
    </row>
    <row r="68" spans="1:25">
      <c r="A68" s="55"/>
      <c r="B68" s="55"/>
      <c r="C68" s="55"/>
      <c r="D68" s="55"/>
      <c r="E68" s="55"/>
      <c r="F68" s="55"/>
      <c r="G68" s="55"/>
      <c r="H68" s="55"/>
      <c r="I68" s="55"/>
      <c r="J68" s="55"/>
      <c r="K68" s="55"/>
      <c r="L68" s="55"/>
      <c r="M68" s="55"/>
      <c r="N68" s="55"/>
      <c r="O68" s="55"/>
      <c r="P68" s="55"/>
      <c r="Q68" s="55"/>
      <c r="R68" s="55"/>
      <c r="S68" s="55"/>
      <c r="T68" s="55"/>
      <c r="U68" s="55"/>
      <c r="V68" s="55"/>
      <c r="W68" s="55"/>
      <c r="X68" s="55"/>
      <c r="Y68" s="55"/>
    </row>
    <row r="69" spans="1:25">
      <c r="A69" s="55"/>
      <c r="B69" s="55"/>
      <c r="C69" s="55"/>
      <c r="D69" s="55"/>
      <c r="E69" s="55"/>
      <c r="F69" s="55"/>
      <c r="G69" s="55"/>
      <c r="H69" s="55"/>
      <c r="I69" s="55"/>
      <c r="J69" s="55"/>
      <c r="K69" s="55"/>
      <c r="L69" s="55"/>
      <c r="M69" s="55"/>
      <c r="N69" s="55"/>
      <c r="O69" s="55"/>
      <c r="P69" s="55"/>
      <c r="Q69" s="55"/>
      <c r="R69" s="55"/>
      <c r="S69" s="55"/>
      <c r="T69" s="55"/>
      <c r="U69" s="55"/>
      <c r="V69" s="55"/>
      <c r="W69" s="55"/>
      <c r="X69" s="55"/>
      <c r="Y69" s="55"/>
    </row>
    <row r="70" spans="1:25">
      <c r="A70" s="55"/>
      <c r="B70" s="55"/>
      <c r="C70" s="55"/>
      <c r="D70" s="55"/>
      <c r="E70" s="55"/>
      <c r="F70" s="55"/>
      <c r="G70" s="55"/>
      <c r="H70" s="55"/>
      <c r="I70" s="55"/>
      <c r="J70" s="55"/>
      <c r="K70" s="55"/>
      <c r="L70" s="55"/>
      <c r="M70" s="55"/>
      <c r="N70" s="55"/>
      <c r="O70" s="55"/>
      <c r="P70" s="55"/>
      <c r="Q70" s="55"/>
      <c r="R70" s="55"/>
      <c r="S70" s="55"/>
      <c r="T70" s="55"/>
      <c r="U70" s="55"/>
      <c r="V70" s="55"/>
      <c r="W70" s="55"/>
      <c r="X70" s="55"/>
      <c r="Y70" s="55"/>
    </row>
    <row r="71" spans="1:25">
      <c r="A71" s="55"/>
      <c r="B71" s="55"/>
      <c r="C71" s="55"/>
      <c r="D71" s="55"/>
      <c r="E71" s="55"/>
      <c r="F71" s="55"/>
      <c r="G71" s="55"/>
      <c r="H71" s="55"/>
      <c r="I71" s="55"/>
      <c r="J71" s="55"/>
      <c r="K71" s="55"/>
      <c r="L71" s="55"/>
      <c r="M71" s="55"/>
      <c r="N71" s="55"/>
      <c r="O71" s="55"/>
      <c r="P71" s="55"/>
      <c r="Q71" s="55"/>
      <c r="R71" s="55"/>
      <c r="S71" s="55"/>
      <c r="T71" s="55"/>
      <c r="U71" s="55"/>
      <c r="V71" s="55"/>
      <c r="W71" s="55"/>
      <c r="X71" s="55"/>
      <c r="Y71" s="55"/>
    </row>
    <row r="72" spans="1:25">
      <c r="A72" s="55"/>
      <c r="B72" s="55"/>
      <c r="C72" s="55"/>
      <c r="D72" s="55"/>
      <c r="E72" s="55"/>
      <c r="F72" s="55"/>
      <c r="G72" s="55"/>
      <c r="H72" s="55"/>
      <c r="I72" s="55"/>
      <c r="J72" s="55"/>
      <c r="K72" s="55"/>
      <c r="L72" s="55"/>
      <c r="M72" s="55"/>
      <c r="N72" s="55"/>
      <c r="O72" s="55"/>
      <c r="P72" s="55"/>
      <c r="Q72" s="55"/>
      <c r="R72" s="55"/>
      <c r="S72" s="55"/>
      <c r="T72" s="55"/>
      <c r="U72" s="55"/>
      <c r="V72" s="55"/>
      <c r="W72" s="55"/>
      <c r="X72" s="55"/>
      <c r="Y72" s="55"/>
    </row>
    <row r="73" spans="1:25">
      <c r="A73" s="55"/>
      <c r="B73" s="55"/>
      <c r="C73" s="55"/>
      <c r="D73" s="55"/>
      <c r="E73" s="55"/>
      <c r="F73" s="55"/>
      <c r="G73" s="55"/>
      <c r="H73" s="55"/>
      <c r="I73" s="55"/>
      <c r="J73" s="55"/>
      <c r="K73" s="55"/>
      <c r="L73" s="55"/>
      <c r="M73" s="55"/>
      <c r="N73" s="55"/>
      <c r="O73" s="55"/>
      <c r="P73" s="55"/>
      <c r="Q73" s="55"/>
      <c r="R73" s="55"/>
      <c r="S73" s="55"/>
      <c r="T73" s="55"/>
      <c r="U73" s="55"/>
      <c r="V73" s="55"/>
      <c r="W73" s="55"/>
      <c r="X73" s="55"/>
      <c r="Y73" s="55"/>
    </row>
    <row r="74" spans="1:25">
      <c r="A74" s="55"/>
      <c r="B74" s="55"/>
      <c r="C74" s="55"/>
      <c r="D74" s="55"/>
      <c r="E74" s="55"/>
      <c r="F74" s="55"/>
      <c r="G74" s="55"/>
      <c r="H74" s="55"/>
      <c r="I74" s="55"/>
      <c r="J74" s="55"/>
      <c r="K74" s="55"/>
      <c r="L74" s="55"/>
      <c r="M74" s="55"/>
      <c r="N74" s="55"/>
      <c r="O74" s="55"/>
      <c r="P74" s="55"/>
      <c r="Q74" s="55"/>
      <c r="R74" s="55"/>
      <c r="S74" s="55"/>
      <c r="T74" s="55"/>
      <c r="U74" s="55"/>
      <c r="V74" s="55"/>
      <c r="W74" s="55"/>
      <c r="X74" s="55"/>
      <c r="Y74" s="55"/>
    </row>
    <row r="75" spans="1:25">
      <c r="A75" s="55"/>
      <c r="B75" s="55"/>
      <c r="C75" s="55"/>
      <c r="D75" s="55"/>
      <c r="E75" s="55"/>
      <c r="F75" s="55"/>
      <c r="G75" s="55"/>
      <c r="H75" s="55"/>
      <c r="I75" s="55"/>
      <c r="J75" s="55"/>
      <c r="K75" s="55"/>
      <c r="L75" s="55"/>
      <c r="M75" s="55"/>
      <c r="N75" s="55"/>
      <c r="O75" s="55"/>
      <c r="P75" s="55"/>
      <c r="Q75" s="55"/>
      <c r="R75" s="55"/>
      <c r="S75" s="55"/>
      <c r="T75" s="55"/>
      <c r="U75" s="55"/>
      <c r="V75" s="55"/>
      <c r="W75" s="55"/>
      <c r="X75" s="55"/>
      <c r="Y75" s="55"/>
    </row>
    <row r="76" spans="1:25">
      <c r="A76" s="55"/>
      <c r="B76" s="55"/>
      <c r="C76" s="55"/>
      <c r="D76" s="55"/>
      <c r="E76" s="55"/>
      <c r="F76" s="55"/>
      <c r="G76" s="55"/>
      <c r="H76" s="55"/>
      <c r="I76" s="55"/>
      <c r="J76" s="55"/>
      <c r="K76" s="55"/>
      <c r="L76" s="55"/>
      <c r="M76" s="55"/>
      <c r="N76" s="55"/>
      <c r="O76" s="55"/>
      <c r="P76" s="55"/>
      <c r="Q76" s="55"/>
      <c r="R76" s="55"/>
      <c r="S76" s="55"/>
      <c r="T76" s="55"/>
      <c r="U76" s="55"/>
      <c r="V76" s="55"/>
      <c r="W76" s="55"/>
      <c r="X76" s="55"/>
      <c r="Y76" s="55"/>
    </row>
    <row r="77" spans="1:25">
      <c r="A77" s="55"/>
      <c r="B77" s="55"/>
      <c r="C77" s="55"/>
      <c r="D77" s="55"/>
      <c r="E77" s="55"/>
      <c r="F77" s="55"/>
      <c r="G77" s="55"/>
      <c r="H77" s="55"/>
      <c r="I77" s="55"/>
      <c r="J77" s="55"/>
      <c r="K77" s="55"/>
      <c r="L77" s="55"/>
      <c r="M77" s="55"/>
      <c r="N77" s="55"/>
      <c r="O77" s="55"/>
      <c r="P77" s="55"/>
      <c r="Q77" s="55"/>
      <c r="R77" s="55"/>
      <c r="S77" s="55"/>
      <c r="T77" s="55"/>
      <c r="U77" s="55"/>
      <c r="V77" s="55"/>
      <c r="W77" s="55"/>
      <c r="X77" s="55"/>
      <c r="Y77" s="55"/>
    </row>
    <row r="78" spans="1:25">
      <c r="A78" s="55"/>
      <c r="B78" s="55"/>
      <c r="C78" s="55"/>
      <c r="D78" s="55"/>
      <c r="E78" s="55"/>
      <c r="F78" s="55"/>
      <c r="G78" s="55"/>
      <c r="H78" s="55"/>
      <c r="I78" s="55"/>
      <c r="J78" s="55"/>
      <c r="K78" s="55"/>
      <c r="L78" s="55"/>
      <c r="M78" s="55"/>
      <c r="N78" s="55"/>
      <c r="O78" s="55"/>
      <c r="P78" s="55"/>
      <c r="Q78" s="55"/>
      <c r="R78" s="55"/>
      <c r="S78" s="55"/>
      <c r="T78" s="55"/>
      <c r="U78" s="55"/>
      <c r="V78" s="55"/>
      <c r="W78" s="55"/>
      <c r="X78" s="55"/>
      <c r="Y78" s="55"/>
    </row>
    <row r="79" spans="1:25">
      <c r="A79" s="55"/>
      <c r="B79" s="55"/>
      <c r="C79" s="55"/>
      <c r="D79" s="55"/>
      <c r="E79" s="55"/>
      <c r="F79" s="55"/>
      <c r="G79" s="55"/>
      <c r="H79" s="55"/>
      <c r="I79" s="55"/>
      <c r="J79" s="55"/>
      <c r="K79" s="55"/>
      <c r="L79" s="55"/>
      <c r="M79" s="55"/>
      <c r="N79" s="55"/>
      <c r="O79" s="55"/>
      <c r="P79" s="55"/>
      <c r="Q79" s="55"/>
      <c r="R79" s="55"/>
      <c r="S79" s="55"/>
      <c r="T79" s="55"/>
      <c r="U79" s="55"/>
      <c r="V79" s="55"/>
      <c r="W79" s="55"/>
      <c r="X79" s="55"/>
      <c r="Y79" s="55"/>
    </row>
    <row r="80" spans="1:25">
      <c r="A80" s="55"/>
      <c r="B80" s="55"/>
      <c r="C80" s="55"/>
      <c r="D80" s="55"/>
      <c r="E80" s="55"/>
      <c r="F80" s="55"/>
      <c r="G80" s="55"/>
      <c r="H80" s="55"/>
      <c r="I80" s="55"/>
      <c r="J80" s="55"/>
      <c r="K80" s="55"/>
      <c r="L80" s="55"/>
      <c r="M80" s="55"/>
      <c r="N80" s="55"/>
      <c r="O80" s="55"/>
      <c r="P80" s="55"/>
      <c r="Q80" s="55"/>
      <c r="R80" s="55"/>
      <c r="S80" s="55"/>
      <c r="T80" s="55"/>
      <c r="U80" s="55"/>
      <c r="V80" s="55"/>
      <c r="W80" s="55"/>
      <c r="X80" s="55"/>
      <c r="Y80" s="55"/>
    </row>
    <row r="81" spans="1:25">
      <c r="A81" s="55"/>
      <c r="B81" s="55"/>
      <c r="C81" s="55"/>
      <c r="D81" s="55"/>
      <c r="E81" s="55"/>
      <c r="F81" s="55"/>
      <c r="G81" s="55"/>
      <c r="H81" s="55"/>
      <c r="I81" s="55"/>
      <c r="J81" s="55"/>
      <c r="K81" s="55"/>
      <c r="L81" s="55"/>
      <c r="M81" s="55"/>
      <c r="N81" s="55"/>
      <c r="O81" s="55"/>
      <c r="P81" s="55"/>
      <c r="Q81" s="55"/>
      <c r="R81" s="55"/>
      <c r="S81" s="55"/>
      <c r="T81" s="55"/>
      <c r="U81" s="55"/>
      <c r="V81" s="55"/>
      <c r="W81" s="55"/>
      <c r="X81" s="55"/>
      <c r="Y81" s="55"/>
    </row>
    <row r="82" spans="1:25">
      <c r="A82" s="55"/>
      <c r="B82" s="55"/>
      <c r="C82" s="55"/>
      <c r="D82" s="55"/>
      <c r="E82" s="55"/>
      <c r="F82" s="55"/>
      <c r="G82" s="55"/>
      <c r="H82" s="55"/>
      <c r="I82" s="55"/>
      <c r="J82" s="55"/>
      <c r="K82" s="55"/>
      <c r="L82" s="55"/>
      <c r="M82" s="55"/>
      <c r="N82" s="55"/>
      <c r="O82" s="55"/>
      <c r="P82" s="55"/>
      <c r="Q82" s="55"/>
      <c r="R82" s="55"/>
      <c r="S82" s="55"/>
      <c r="T82" s="55"/>
      <c r="U82" s="55"/>
      <c r="V82" s="55"/>
      <c r="W82" s="55"/>
      <c r="X82" s="55"/>
      <c r="Y82" s="55"/>
    </row>
    <row r="83" spans="1:25">
      <c r="A83" s="55"/>
      <c r="B83" s="55"/>
      <c r="C83" s="55"/>
      <c r="D83" s="55"/>
      <c r="E83" s="55"/>
      <c r="F83" s="55"/>
      <c r="G83" s="55"/>
      <c r="H83" s="55"/>
      <c r="I83" s="55"/>
      <c r="J83" s="55"/>
      <c r="K83" s="55"/>
      <c r="L83" s="55"/>
      <c r="M83" s="55"/>
      <c r="N83" s="55"/>
      <c r="O83" s="55"/>
      <c r="P83" s="55"/>
      <c r="Q83" s="55"/>
      <c r="R83" s="55"/>
      <c r="S83" s="55"/>
      <c r="T83" s="55"/>
      <c r="U83" s="55"/>
      <c r="V83" s="55"/>
      <c r="W83" s="55"/>
      <c r="X83" s="55"/>
      <c r="Y83" s="55"/>
    </row>
    <row r="84" spans="1:25">
      <c r="A84" s="55"/>
      <c r="B84" s="55"/>
      <c r="C84" s="55"/>
      <c r="D84" s="55"/>
      <c r="E84" s="55"/>
      <c r="F84" s="55"/>
      <c r="G84" s="55"/>
      <c r="H84" s="55"/>
      <c r="I84" s="55"/>
      <c r="J84" s="55"/>
      <c r="K84" s="55"/>
      <c r="L84" s="55"/>
      <c r="M84" s="55"/>
      <c r="N84" s="55"/>
      <c r="O84" s="55"/>
      <c r="P84" s="55"/>
      <c r="Q84" s="55"/>
      <c r="R84" s="55"/>
      <c r="S84" s="55"/>
      <c r="T84" s="55"/>
      <c r="U84" s="55"/>
      <c r="V84" s="55"/>
      <c r="W84" s="55"/>
      <c r="X84" s="55"/>
      <c r="Y84" s="55"/>
    </row>
    <row r="85" spans="1:25">
      <c r="A85" s="55"/>
      <c r="B85" s="55"/>
      <c r="C85" s="55"/>
      <c r="D85" s="55"/>
      <c r="E85" s="55"/>
      <c r="F85" s="55"/>
      <c r="G85" s="55"/>
      <c r="H85" s="55"/>
      <c r="I85" s="55"/>
      <c r="J85" s="55"/>
      <c r="K85" s="55"/>
      <c r="L85" s="55"/>
      <c r="M85" s="55"/>
      <c r="N85" s="55"/>
      <c r="O85" s="55"/>
      <c r="P85" s="55"/>
      <c r="Q85" s="55"/>
      <c r="R85" s="55"/>
      <c r="S85" s="55"/>
      <c r="T85" s="55"/>
      <c r="U85" s="55"/>
      <c r="V85" s="55"/>
      <c r="W85" s="55"/>
      <c r="X85" s="55"/>
      <c r="Y85" s="55"/>
    </row>
    <row r="86" spans="1:25">
      <c r="A86" s="55"/>
      <c r="B86" s="55"/>
      <c r="C86" s="55"/>
      <c r="D86" s="55"/>
      <c r="E86" s="55"/>
      <c r="F86" s="55"/>
      <c r="G86" s="55"/>
      <c r="H86" s="55"/>
      <c r="I86" s="55"/>
      <c r="J86" s="55"/>
      <c r="K86" s="55"/>
      <c r="L86" s="55"/>
      <c r="M86" s="55"/>
      <c r="N86" s="55"/>
      <c r="O86" s="55"/>
      <c r="P86" s="55"/>
      <c r="Q86" s="55"/>
      <c r="R86" s="55"/>
      <c r="S86" s="55"/>
      <c r="T86" s="55"/>
      <c r="U86" s="55"/>
      <c r="V86" s="55"/>
      <c r="W86" s="55"/>
      <c r="X86" s="55"/>
      <c r="Y86" s="55"/>
    </row>
    <row r="87" spans="1:25">
      <c r="A87" s="55"/>
      <c r="B87" s="55"/>
      <c r="C87" s="55"/>
      <c r="D87" s="55"/>
      <c r="E87" s="55"/>
      <c r="F87" s="55"/>
      <c r="G87" s="55"/>
      <c r="H87" s="55"/>
      <c r="I87" s="55"/>
      <c r="J87" s="55"/>
      <c r="K87" s="55"/>
      <c r="L87" s="55"/>
      <c r="M87" s="55"/>
      <c r="N87" s="55"/>
      <c r="O87" s="55"/>
      <c r="P87" s="55"/>
      <c r="Q87" s="55"/>
      <c r="R87" s="55"/>
      <c r="S87" s="55"/>
      <c r="T87" s="55"/>
      <c r="U87" s="55"/>
      <c r="V87" s="55"/>
      <c r="W87" s="55"/>
      <c r="X87" s="55"/>
      <c r="Y87" s="55"/>
    </row>
    <row r="88" spans="1:25">
      <c r="A88" s="55"/>
      <c r="B88" s="55"/>
      <c r="C88" s="55"/>
      <c r="D88" s="55"/>
      <c r="E88" s="55"/>
      <c r="F88" s="55"/>
      <c r="G88" s="55"/>
      <c r="H88" s="55"/>
      <c r="I88" s="55"/>
      <c r="J88" s="55"/>
      <c r="K88" s="55"/>
      <c r="L88" s="55"/>
      <c r="M88" s="55"/>
      <c r="N88" s="55"/>
      <c r="O88" s="55"/>
      <c r="P88" s="55"/>
      <c r="Q88" s="55"/>
      <c r="R88" s="55"/>
      <c r="S88" s="55"/>
      <c r="T88" s="55"/>
      <c r="U88" s="55"/>
      <c r="V88" s="55"/>
      <c r="W88" s="55"/>
      <c r="X88" s="55"/>
      <c r="Y88" s="55"/>
    </row>
    <row r="89" spans="1:25">
      <c r="A89" s="55"/>
      <c r="B89" s="55"/>
      <c r="C89" s="55"/>
      <c r="D89" s="55"/>
      <c r="E89" s="55"/>
      <c r="F89" s="55"/>
      <c r="G89" s="55"/>
      <c r="H89" s="55"/>
      <c r="I89" s="55"/>
      <c r="J89" s="55"/>
      <c r="K89" s="55"/>
      <c r="L89" s="55"/>
      <c r="M89" s="55"/>
      <c r="N89" s="55"/>
      <c r="O89" s="55"/>
      <c r="P89" s="55"/>
      <c r="Q89" s="55"/>
      <c r="R89" s="55"/>
      <c r="S89" s="55"/>
      <c r="T89" s="55"/>
      <c r="U89" s="55"/>
      <c r="V89" s="55"/>
      <c r="W89" s="55"/>
      <c r="X89" s="55"/>
      <c r="Y89" s="55"/>
    </row>
    <row r="90" spans="1:25">
      <c r="A90" s="55"/>
      <c r="B90" s="55"/>
      <c r="C90" s="55"/>
      <c r="D90" s="55"/>
      <c r="E90" s="55"/>
      <c r="F90" s="55"/>
      <c r="G90" s="55"/>
      <c r="H90" s="55"/>
      <c r="I90" s="55"/>
      <c r="J90" s="55"/>
      <c r="K90" s="55"/>
      <c r="L90" s="55"/>
      <c r="M90" s="55"/>
      <c r="N90" s="55"/>
      <c r="O90" s="55"/>
      <c r="P90" s="55"/>
      <c r="Q90" s="55"/>
      <c r="R90" s="55"/>
      <c r="S90" s="55"/>
      <c r="T90" s="55"/>
      <c r="U90" s="55"/>
      <c r="V90" s="55"/>
      <c r="W90" s="55"/>
      <c r="X90" s="55"/>
      <c r="Y90" s="55"/>
    </row>
    <row r="91" spans="1:25">
      <c r="A91" s="55"/>
      <c r="B91" s="55"/>
      <c r="C91" s="55"/>
      <c r="D91" s="55"/>
      <c r="E91" s="55"/>
      <c r="F91" s="55"/>
      <c r="G91" s="55"/>
      <c r="H91" s="55"/>
      <c r="I91" s="55"/>
      <c r="J91" s="55"/>
      <c r="K91" s="55"/>
      <c r="L91" s="55"/>
      <c r="M91" s="55"/>
      <c r="N91" s="55"/>
      <c r="O91" s="55"/>
      <c r="P91" s="55"/>
      <c r="Q91" s="55"/>
      <c r="R91" s="55"/>
      <c r="S91" s="55"/>
      <c r="T91" s="55"/>
      <c r="U91" s="55"/>
      <c r="V91" s="55"/>
      <c r="W91" s="55"/>
      <c r="X91" s="55"/>
      <c r="Y91" s="55"/>
    </row>
    <row r="92" spans="1:25">
      <c r="A92" s="55"/>
      <c r="B92" s="55"/>
      <c r="C92" s="55"/>
      <c r="D92" s="55"/>
      <c r="E92" s="55"/>
      <c r="F92" s="55"/>
      <c r="G92" s="55"/>
      <c r="H92" s="55"/>
      <c r="I92" s="55"/>
      <c r="J92" s="55"/>
      <c r="K92" s="55"/>
      <c r="L92" s="55"/>
      <c r="M92" s="55"/>
      <c r="N92" s="55"/>
      <c r="O92" s="55"/>
      <c r="P92" s="55"/>
      <c r="Q92" s="55"/>
      <c r="R92" s="55"/>
      <c r="S92" s="55"/>
      <c r="T92" s="55"/>
      <c r="U92" s="55"/>
      <c r="V92" s="55"/>
      <c r="W92" s="55"/>
      <c r="X92" s="55"/>
      <c r="Y92" s="55"/>
    </row>
    <row r="93" spans="1:25">
      <c r="A93" s="55"/>
      <c r="B93" s="55"/>
      <c r="C93" s="55"/>
      <c r="D93" s="55"/>
      <c r="E93" s="55"/>
      <c r="F93" s="55"/>
      <c r="G93" s="55"/>
      <c r="H93" s="55"/>
      <c r="I93" s="55"/>
      <c r="J93" s="55"/>
      <c r="K93" s="55"/>
      <c r="L93" s="55"/>
      <c r="M93" s="55"/>
      <c r="N93" s="55"/>
      <c r="O93" s="55"/>
      <c r="P93" s="55"/>
      <c r="Q93" s="55"/>
      <c r="R93" s="55"/>
      <c r="S93" s="55"/>
      <c r="T93" s="55"/>
      <c r="U93" s="55"/>
      <c r="V93" s="55"/>
      <c r="W93" s="55"/>
      <c r="X93" s="55"/>
      <c r="Y93" s="55"/>
    </row>
    <row r="94" spans="1:25">
      <c r="A94" s="55"/>
      <c r="B94" s="55"/>
      <c r="C94" s="55"/>
      <c r="D94" s="55"/>
      <c r="E94" s="55"/>
      <c r="F94" s="55"/>
      <c r="G94" s="55"/>
      <c r="H94" s="55"/>
      <c r="I94" s="55"/>
      <c r="J94" s="55"/>
      <c r="K94" s="55"/>
      <c r="L94" s="55"/>
      <c r="M94" s="55"/>
      <c r="N94" s="55"/>
      <c r="O94" s="55"/>
      <c r="P94" s="55"/>
      <c r="Q94" s="55"/>
      <c r="R94" s="55"/>
      <c r="S94" s="55"/>
      <c r="T94" s="55"/>
      <c r="U94" s="55"/>
      <c r="V94" s="55"/>
      <c r="W94" s="55"/>
      <c r="X94" s="55"/>
      <c r="Y94" s="55"/>
    </row>
    <row r="95" spans="1:25">
      <c r="A95" s="55"/>
      <c r="B95" s="55"/>
      <c r="C95" s="55"/>
      <c r="D95" s="55"/>
      <c r="E95" s="55"/>
      <c r="F95" s="55"/>
      <c r="G95" s="55"/>
      <c r="H95" s="55"/>
      <c r="I95" s="55"/>
      <c r="J95" s="55"/>
      <c r="K95" s="55"/>
      <c r="L95" s="55"/>
      <c r="M95" s="55"/>
      <c r="N95" s="55"/>
      <c r="O95" s="55"/>
      <c r="P95" s="55"/>
      <c r="Q95" s="55"/>
      <c r="R95" s="55"/>
      <c r="S95" s="55"/>
      <c r="T95" s="55"/>
      <c r="U95" s="55"/>
      <c r="V95" s="55"/>
      <c r="W95" s="55"/>
      <c r="X95" s="55"/>
      <c r="Y95" s="55"/>
    </row>
    <row r="96" spans="1:25">
      <c r="A96" s="55"/>
      <c r="B96" s="55"/>
      <c r="C96" s="55"/>
      <c r="D96" s="55"/>
      <c r="E96" s="55"/>
      <c r="F96" s="55"/>
      <c r="G96" s="55"/>
      <c r="H96" s="55"/>
      <c r="I96" s="55"/>
      <c r="J96" s="55"/>
      <c r="K96" s="55"/>
      <c r="L96" s="55"/>
      <c r="M96" s="55"/>
      <c r="N96" s="55"/>
      <c r="O96" s="55"/>
      <c r="P96" s="55"/>
      <c r="Q96" s="55"/>
      <c r="R96" s="55"/>
      <c r="S96" s="55"/>
      <c r="T96" s="55"/>
      <c r="U96" s="55"/>
      <c r="V96" s="55"/>
      <c r="W96" s="55"/>
      <c r="X96" s="55"/>
      <c r="Y96" s="55"/>
    </row>
    <row r="97" spans="1:25">
      <c r="A97" s="55"/>
      <c r="B97" s="55"/>
      <c r="C97" s="55"/>
      <c r="D97" s="55"/>
      <c r="E97" s="55"/>
      <c r="F97" s="55"/>
      <c r="G97" s="55"/>
      <c r="H97" s="55"/>
      <c r="I97" s="55"/>
      <c r="J97" s="55"/>
      <c r="K97" s="55"/>
      <c r="L97" s="55"/>
      <c r="M97" s="55"/>
      <c r="N97" s="55"/>
      <c r="O97" s="55"/>
      <c r="P97" s="55"/>
      <c r="Q97" s="55"/>
      <c r="R97" s="55"/>
      <c r="S97" s="55"/>
      <c r="T97" s="55"/>
      <c r="U97" s="55"/>
      <c r="V97" s="55"/>
      <c r="W97" s="55"/>
      <c r="X97" s="55"/>
      <c r="Y97" s="55"/>
    </row>
    <row r="98" spans="1:25">
      <c r="A98" s="55"/>
      <c r="B98" s="55"/>
      <c r="C98" s="55"/>
      <c r="D98" s="55"/>
      <c r="E98" s="55"/>
      <c r="F98" s="55"/>
      <c r="G98" s="55"/>
      <c r="H98" s="55"/>
      <c r="I98" s="55"/>
      <c r="J98" s="55"/>
      <c r="K98" s="55"/>
      <c r="L98" s="55"/>
      <c r="M98" s="55"/>
      <c r="N98" s="55"/>
      <c r="O98" s="55"/>
      <c r="P98" s="55"/>
      <c r="Q98" s="55"/>
      <c r="R98" s="55"/>
      <c r="S98" s="55"/>
      <c r="T98" s="55"/>
      <c r="U98" s="55"/>
      <c r="V98" s="55"/>
      <c r="W98" s="55"/>
      <c r="X98" s="55"/>
      <c r="Y98" s="55"/>
    </row>
    <row r="99" spans="1:25">
      <c r="A99" s="55"/>
      <c r="B99" s="55"/>
      <c r="C99" s="55"/>
      <c r="D99" s="55"/>
      <c r="E99" s="55"/>
      <c r="F99" s="55"/>
      <c r="G99" s="55"/>
      <c r="H99" s="55"/>
      <c r="I99" s="55"/>
      <c r="J99" s="55"/>
      <c r="K99" s="55"/>
      <c r="L99" s="55"/>
      <c r="M99" s="55"/>
      <c r="N99" s="55"/>
      <c r="O99" s="55"/>
      <c r="P99" s="55"/>
      <c r="Q99" s="55"/>
      <c r="R99" s="55"/>
      <c r="S99" s="55"/>
      <c r="T99" s="55"/>
      <c r="U99" s="55"/>
      <c r="V99" s="55"/>
      <c r="W99" s="55"/>
      <c r="X99" s="55"/>
      <c r="Y99" s="55"/>
    </row>
    <row r="100" spans="1:25">
      <c r="A100" s="55"/>
      <c r="B100" s="55"/>
      <c r="C100" s="55"/>
      <c r="D100" s="55"/>
      <c r="E100" s="55"/>
      <c r="F100" s="55"/>
      <c r="G100" s="55"/>
      <c r="H100" s="55"/>
      <c r="I100" s="55"/>
      <c r="J100" s="55"/>
      <c r="K100" s="55"/>
      <c r="L100" s="55"/>
      <c r="M100" s="55"/>
      <c r="N100" s="55"/>
      <c r="O100" s="55"/>
      <c r="P100" s="55"/>
      <c r="Q100" s="55"/>
      <c r="R100" s="55"/>
      <c r="S100" s="55"/>
      <c r="T100" s="55"/>
      <c r="U100" s="55"/>
      <c r="V100" s="55"/>
      <c r="W100" s="55"/>
      <c r="X100" s="55"/>
      <c r="Y100" s="55"/>
    </row>
    <row r="101" spans="1:25">
      <c r="A101" s="55"/>
      <c r="B101" s="55"/>
      <c r="C101" s="55"/>
      <c r="D101" s="55"/>
      <c r="E101" s="55"/>
      <c r="F101" s="55"/>
      <c r="G101" s="55"/>
      <c r="H101" s="55"/>
      <c r="I101" s="55"/>
      <c r="J101" s="55"/>
      <c r="K101" s="55"/>
      <c r="L101" s="55"/>
      <c r="M101" s="55"/>
      <c r="N101" s="55"/>
      <c r="O101" s="55"/>
      <c r="P101" s="55"/>
      <c r="Q101" s="55"/>
      <c r="R101" s="55"/>
      <c r="S101" s="55"/>
      <c r="T101" s="55"/>
      <c r="U101" s="55"/>
      <c r="V101" s="55"/>
      <c r="W101" s="55"/>
      <c r="X101" s="55"/>
      <c r="Y101" s="55"/>
    </row>
    <row r="102" spans="1:25">
      <c r="A102" s="55"/>
      <c r="B102" s="55"/>
      <c r="C102" s="55"/>
      <c r="D102" s="55"/>
      <c r="E102" s="55"/>
      <c r="F102" s="55"/>
      <c r="G102" s="55"/>
      <c r="H102" s="55"/>
      <c r="I102" s="55"/>
      <c r="J102" s="55"/>
      <c r="K102" s="55"/>
      <c r="L102" s="55"/>
      <c r="M102" s="55"/>
      <c r="N102" s="55"/>
      <c r="O102" s="55"/>
      <c r="P102" s="55"/>
      <c r="Q102" s="55"/>
      <c r="R102" s="55"/>
      <c r="S102" s="55"/>
      <c r="T102" s="55"/>
      <c r="U102" s="55"/>
      <c r="V102" s="55"/>
      <c r="W102" s="55"/>
      <c r="X102" s="55"/>
      <c r="Y102" s="55"/>
    </row>
    <row r="103" spans="1:25">
      <c r="A103" s="55"/>
      <c r="B103" s="55"/>
      <c r="C103" s="55"/>
      <c r="D103" s="55"/>
      <c r="E103" s="55"/>
      <c r="F103" s="55"/>
      <c r="G103" s="55"/>
      <c r="H103" s="55"/>
      <c r="I103" s="55"/>
      <c r="J103" s="55"/>
      <c r="K103" s="55"/>
      <c r="L103" s="55"/>
      <c r="M103" s="55"/>
      <c r="N103" s="55"/>
      <c r="O103" s="55"/>
      <c r="P103" s="55"/>
      <c r="Q103" s="55"/>
      <c r="R103" s="55"/>
      <c r="S103" s="55"/>
      <c r="T103" s="55"/>
      <c r="U103" s="55"/>
      <c r="V103" s="55"/>
      <c r="W103" s="55"/>
      <c r="X103" s="55"/>
      <c r="Y103" s="55"/>
    </row>
    <row r="104" spans="1:25">
      <c r="A104" s="55"/>
      <c r="B104" s="55"/>
      <c r="C104" s="55"/>
      <c r="D104" s="55"/>
      <c r="E104" s="55"/>
      <c r="F104" s="55"/>
      <c r="G104" s="55"/>
      <c r="H104" s="55"/>
      <c r="I104" s="55"/>
      <c r="J104" s="55"/>
      <c r="K104" s="55"/>
      <c r="L104" s="55"/>
      <c r="M104" s="55"/>
      <c r="N104" s="55"/>
      <c r="O104" s="55"/>
      <c r="P104" s="55"/>
      <c r="Q104" s="55"/>
      <c r="R104" s="55"/>
      <c r="S104" s="55"/>
      <c r="T104" s="55"/>
      <c r="U104" s="55"/>
      <c r="V104" s="55"/>
      <c r="W104" s="55"/>
      <c r="X104" s="55"/>
      <c r="Y104" s="55"/>
    </row>
    <row r="105" spans="1:25">
      <c r="A105" s="55"/>
      <c r="B105" s="55"/>
      <c r="C105" s="55"/>
      <c r="D105" s="55"/>
      <c r="E105" s="55"/>
      <c r="F105" s="55"/>
      <c r="G105" s="55"/>
      <c r="H105" s="55"/>
      <c r="I105" s="55"/>
      <c r="J105" s="55"/>
      <c r="K105" s="55"/>
      <c r="L105" s="55"/>
      <c r="M105" s="55"/>
      <c r="N105" s="55"/>
      <c r="O105" s="55"/>
      <c r="P105" s="55"/>
      <c r="Q105" s="55"/>
      <c r="R105" s="55"/>
      <c r="S105" s="55"/>
      <c r="T105" s="55"/>
      <c r="U105" s="55"/>
      <c r="V105" s="55"/>
      <c r="W105" s="55"/>
      <c r="X105" s="55"/>
      <c r="Y105" s="55"/>
    </row>
    <row r="106" spans="1:25">
      <c r="A106" s="55"/>
      <c r="B106" s="55"/>
      <c r="C106" s="55"/>
      <c r="D106" s="55"/>
      <c r="E106" s="55"/>
      <c r="F106" s="55"/>
      <c r="G106" s="55"/>
      <c r="H106" s="55"/>
      <c r="I106" s="55"/>
      <c r="J106" s="55"/>
      <c r="K106" s="55"/>
      <c r="L106" s="55"/>
      <c r="M106" s="55"/>
      <c r="N106" s="55"/>
      <c r="O106" s="55"/>
      <c r="P106" s="55"/>
      <c r="Q106" s="55"/>
      <c r="R106" s="55"/>
      <c r="S106" s="55"/>
      <c r="T106" s="55"/>
      <c r="U106" s="55"/>
      <c r="V106" s="55"/>
      <c r="W106" s="55"/>
      <c r="X106" s="55"/>
      <c r="Y106" s="55"/>
    </row>
    <row r="107" spans="1:25">
      <c r="A107" s="55"/>
      <c r="B107" s="55"/>
      <c r="C107" s="55"/>
      <c r="D107" s="55"/>
      <c r="E107" s="55"/>
      <c r="F107" s="55"/>
      <c r="G107" s="55"/>
      <c r="H107" s="55"/>
      <c r="I107" s="55"/>
      <c r="J107" s="55"/>
      <c r="K107" s="55"/>
      <c r="L107" s="55"/>
      <c r="M107" s="55"/>
      <c r="N107" s="55"/>
      <c r="O107" s="55"/>
      <c r="P107" s="55"/>
      <c r="Q107" s="55"/>
      <c r="R107" s="55"/>
      <c r="S107" s="55"/>
      <c r="T107" s="55"/>
      <c r="U107" s="55"/>
      <c r="V107" s="55"/>
      <c r="W107" s="55"/>
      <c r="X107" s="55"/>
      <c r="Y107" s="55"/>
    </row>
    <row r="108" spans="1:25">
      <c r="A108" s="55"/>
      <c r="B108" s="55"/>
      <c r="C108" s="55"/>
      <c r="D108" s="55"/>
      <c r="E108" s="55"/>
      <c r="F108" s="55"/>
      <c r="G108" s="55"/>
      <c r="H108" s="55"/>
      <c r="I108" s="55"/>
      <c r="J108" s="55"/>
      <c r="K108" s="55"/>
      <c r="L108" s="55"/>
      <c r="M108" s="55"/>
      <c r="N108" s="55"/>
      <c r="O108" s="55"/>
      <c r="P108" s="55"/>
      <c r="Q108" s="55"/>
      <c r="R108" s="55"/>
      <c r="S108" s="55"/>
      <c r="T108" s="55"/>
      <c r="U108" s="55"/>
      <c r="V108" s="55"/>
      <c r="W108" s="55"/>
      <c r="X108" s="55"/>
      <c r="Y108" s="55"/>
    </row>
    <row r="109" spans="1:25">
      <c r="A109" s="55"/>
      <c r="B109" s="55"/>
      <c r="C109" s="55"/>
      <c r="D109" s="55"/>
      <c r="E109" s="55"/>
      <c r="F109" s="55"/>
      <c r="G109" s="55"/>
      <c r="H109" s="55"/>
      <c r="I109" s="55"/>
      <c r="J109" s="55"/>
      <c r="K109" s="55"/>
      <c r="L109" s="55"/>
      <c r="M109" s="55"/>
      <c r="N109" s="55"/>
      <c r="O109" s="55"/>
      <c r="P109" s="55"/>
      <c r="Q109" s="55"/>
      <c r="R109" s="55"/>
      <c r="S109" s="55"/>
      <c r="T109" s="55"/>
      <c r="U109" s="55"/>
      <c r="V109" s="55"/>
      <c r="W109" s="55"/>
      <c r="X109" s="55"/>
      <c r="Y109" s="55"/>
    </row>
    <row r="110" spans="1:25">
      <c r="A110" s="55"/>
      <c r="B110" s="55"/>
      <c r="C110" s="55"/>
      <c r="D110" s="55"/>
      <c r="E110" s="55"/>
      <c r="F110" s="55"/>
      <c r="G110" s="55"/>
      <c r="H110" s="55"/>
      <c r="I110" s="55"/>
      <c r="J110" s="55"/>
      <c r="K110" s="55"/>
      <c r="L110" s="55"/>
      <c r="M110" s="55"/>
      <c r="N110" s="55"/>
      <c r="O110" s="55"/>
      <c r="P110" s="55"/>
      <c r="Q110" s="55"/>
      <c r="R110" s="55"/>
      <c r="S110" s="55"/>
      <c r="T110" s="55"/>
      <c r="U110" s="55"/>
      <c r="V110" s="55"/>
      <c r="W110" s="55"/>
      <c r="X110" s="55"/>
      <c r="Y110" s="55"/>
    </row>
    <row r="111" spans="1:25">
      <c r="A111" s="55"/>
      <c r="B111" s="55"/>
      <c r="C111" s="55"/>
      <c r="D111" s="55"/>
      <c r="E111" s="55"/>
      <c r="F111" s="55"/>
      <c r="G111" s="55"/>
      <c r="H111" s="55"/>
      <c r="I111" s="55"/>
      <c r="J111" s="55"/>
      <c r="K111" s="55"/>
      <c r="L111" s="55"/>
      <c r="M111" s="55"/>
      <c r="N111" s="55"/>
      <c r="O111" s="55"/>
      <c r="P111" s="55"/>
      <c r="Q111" s="55"/>
      <c r="R111" s="55"/>
      <c r="S111" s="55"/>
      <c r="T111" s="55"/>
      <c r="U111" s="55"/>
      <c r="V111" s="55"/>
      <c r="W111" s="55"/>
      <c r="X111" s="55"/>
      <c r="Y111" s="55"/>
    </row>
    <row r="112" spans="1:25">
      <c r="A112" s="55"/>
      <c r="B112" s="55"/>
      <c r="C112" s="55"/>
      <c r="D112" s="55"/>
      <c r="E112" s="55"/>
      <c r="F112" s="55"/>
      <c r="G112" s="55"/>
      <c r="H112" s="55"/>
      <c r="I112" s="55"/>
      <c r="J112" s="55"/>
      <c r="K112" s="55"/>
      <c r="L112" s="55"/>
      <c r="M112" s="55"/>
      <c r="N112" s="55"/>
      <c r="O112" s="55"/>
      <c r="P112" s="55"/>
      <c r="Q112" s="55"/>
      <c r="R112" s="55"/>
      <c r="S112" s="55"/>
      <c r="T112" s="55"/>
      <c r="U112" s="55"/>
      <c r="V112" s="55"/>
      <c r="W112" s="55"/>
      <c r="X112" s="55"/>
      <c r="Y112" s="55"/>
    </row>
    <row r="113" spans="1:25">
      <c r="A113" s="55"/>
      <c r="B113" s="55"/>
      <c r="C113" s="55"/>
      <c r="D113" s="55"/>
      <c r="E113" s="55"/>
      <c r="F113" s="55"/>
      <c r="G113" s="55"/>
      <c r="H113" s="55"/>
      <c r="I113" s="55"/>
      <c r="J113" s="55"/>
      <c r="K113" s="55"/>
      <c r="L113" s="55"/>
      <c r="M113" s="55"/>
      <c r="N113" s="55"/>
      <c r="O113" s="55"/>
      <c r="P113" s="55"/>
      <c r="Q113" s="55"/>
      <c r="R113" s="55"/>
      <c r="S113" s="55"/>
      <c r="T113" s="55"/>
      <c r="U113" s="55"/>
      <c r="V113" s="55"/>
      <c r="W113" s="55"/>
      <c r="X113" s="55"/>
      <c r="Y113" s="55"/>
    </row>
    <row r="114" spans="1:25">
      <c r="A114" s="55"/>
      <c r="B114" s="55"/>
      <c r="C114" s="55"/>
      <c r="D114" s="55"/>
      <c r="E114" s="55"/>
      <c r="F114" s="55"/>
      <c r="G114" s="55"/>
      <c r="H114" s="55"/>
      <c r="I114" s="55"/>
      <c r="J114" s="55"/>
      <c r="K114" s="55"/>
      <c r="L114" s="55"/>
      <c r="M114" s="55"/>
      <c r="N114" s="55"/>
      <c r="O114" s="55"/>
      <c r="P114" s="55"/>
      <c r="Q114" s="55"/>
      <c r="R114" s="55"/>
      <c r="S114" s="55"/>
      <c r="T114" s="55"/>
      <c r="U114" s="55"/>
      <c r="V114" s="55"/>
      <c r="W114" s="55"/>
      <c r="X114" s="55"/>
      <c r="Y114" s="55"/>
    </row>
    <row r="115" spans="1:25">
      <c r="A115" s="55"/>
      <c r="B115" s="55"/>
      <c r="C115" s="55"/>
      <c r="D115" s="55"/>
      <c r="E115" s="55"/>
      <c r="F115" s="55"/>
      <c r="G115" s="55"/>
      <c r="H115" s="55"/>
      <c r="I115" s="55"/>
      <c r="J115" s="55"/>
      <c r="K115" s="55"/>
      <c r="L115" s="55"/>
      <c r="M115" s="55"/>
      <c r="N115" s="55"/>
      <c r="O115" s="55"/>
      <c r="P115" s="55"/>
      <c r="Q115" s="55"/>
      <c r="R115" s="55"/>
      <c r="S115" s="55"/>
      <c r="T115" s="55"/>
      <c r="U115" s="55"/>
      <c r="V115" s="55"/>
      <c r="W115" s="55"/>
      <c r="X115" s="55"/>
      <c r="Y115" s="55"/>
    </row>
    <row r="116" spans="1:25">
      <c r="A116" s="55"/>
      <c r="B116" s="55"/>
      <c r="C116" s="55"/>
      <c r="D116" s="55"/>
      <c r="E116" s="55"/>
      <c r="F116" s="55"/>
      <c r="G116" s="55"/>
      <c r="H116" s="55"/>
      <c r="I116" s="55"/>
      <c r="J116" s="55"/>
      <c r="K116" s="55"/>
      <c r="L116" s="55"/>
      <c r="M116" s="55"/>
      <c r="N116" s="55"/>
      <c r="O116" s="55"/>
      <c r="P116" s="55"/>
      <c r="Q116" s="55"/>
      <c r="R116" s="55"/>
      <c r="S116" s="55"/>
      <c r="T116" s="55"/>
      <c r="U116" s="55"/>
      <c r="V116" s="55"/>
      <c r="W116" s="55"/>
      <c r="X116" s="55"/>
      <c r="Y116" s="55"/>
    </row>
    <row r="117" spans="1:25">
      <c r="A117" s="55"/>
      <c r="B117" s="55"/>
      <c r="C117" s="55"/>
      <c r="D117" s="55"/>
      <c r="E117" s="55"/>
      <c r="F117" s="55"/>
      <c r="G117" s="55"/>
      <c r="H117" s="55"/>
      <c r="I117" s="55"/>
      <c r="J117" s="55"/>
      <c r="K117" s="55"/>
      <c r="L117" s="55"/>
      <c r="M117" s="55"/>
      <c r="N117" s="55"/>
      <c r="O117" s="55"/>
      <c r="P117" s="55"/>
      <c r="Q117" s="55"/>
      <c r="R117" s="55"/>
      <c r="S117" s="55"/>
      <c r="T117" s="55"/>
      <c r="U117" s="55"/>
      <c r="V117" s="55"/>
      <c r="W117" s="55"/>
      <c r="X117" s="55"/>
      <c r="Y117" s="55"/>
    </row>
    <row r="118" spans="1:25">
      <c r="A118" s="55"/>
      <c r="B118" s="55"/>
      <c r="C118" s="55"/>
      <c r="D118" s="55"/>
      <c r="E118" s="55"/>
      <c r="F118" s="55"/>
      <c r="G118" s="55"/>
      <c r="H118" s="55"/>
      <c r="I118" s="55"/>
      <c r="J118" s="55"/>
      <c r="K118" s="55"/>
      <c r="L118" s="55"/>
      <c r="M118" s="55"/>
      <c r="N118" s="55"/>
      <c r="O118" s="55"/>
      <c r="P118" s="55"/>
      <c r="Q118" s="55"/>
      <c r="R118" s="55"/>
      <c r="S118" s="55"/>
      <c r="T118" s="55"/>
      <c r="U118" s="55"/>
      <c r="V118" s="55"/>
      <c r="W118" s="55"/>
      <c r="X118" s="55"/>
      <c r="Y118" s="55"/>
    </row>
    <row r="119" spans="1:25">
      <c r="A119" s="55"/>
      <c r="B119" s="55"/>
      <c r="C119" s="55"/>
      <c r="D119" s="55"/>
      <c r="E119" s="55"/>
      <c r="F119" s="55"/>
      <c r="G119" s="55"/>
      <c r="H119" s="55"/>
      <c r="I119" s="55"/>
      <c r="J119" s="55"/>
      <c r="K119" s="55"/>
      <c r="L119" s="55"/>
      <c r="M119" s="55"/>
      <c r="N119" s="55"/>
      <c r="O119" s="55"/>
      <c r="P119" s="55"/>
      <c r="Q119" s="55"/>
      <c r="R119" s="55"/>
      <c r="S119" s="55"/>
      <c r="T119" s="55"/>
      <c r="U119" s="55"/>
      <c r="V119" s="55"/>
      <c r="W119" s="55"/>
      <c r="X119" s="55"/>
      <c r="Y119" s="55"/>
    </row>
    <row r="120" spans="1:25">
      <c r="A120" s="55"/>
      <c r="B120" s="55"/>
      <c r="C120" s="55"/>
      <c r="D120" s="55"/>
      <c r="E120" s="55"/>
      <c r="F120" s="55"/>
      <c r="G120" s="55"/>
      <c r="H120" s="55"/>
      <c r="I120" s="55"/>
      <c r="J120" s="55"/>
      <c r="K120" s="55"/>
      <c r="L120" s="55"/>
      <c r="M120" s="55"/>
      <c r="N120" s="55"/>
      <c r="O120" s="55"/>
      <c r="P120" s="55"/>
      <c r="Q120" s="55"/>
      <c r="R120" s="55"/>
      <c r="S120" s="55"/>
      <c r="T120" s="55"/>
      <c r="U120" s="55"/>
      <c r="V120" s="55"/>
      <c r="W120" s="55"/>
      <c r="X120" s="55"/>
      <c r="Y120" s="55"/>
    </row>
    <row r="121" spans="1:25">
      <c r="A121" s="55"/>
      <c r="B121" s="55"/>
      <c r="C121" s="55"/>
      <c r="D121" s="55"/>
      <c r="E121" s="55"/>
      <c r="F121" s="55"/>
      <c r="G121" s="55"/>
      <c r="H121" s="55"/>
      <c r="I121" s="55"/>
      <c r="J121" s="55"/>
      <c r="K121" s="55"/>
      <c r="L121" s="55"/>
      <c r="M121" s="55"/>
      <c r="N121" s="55"/>
      <c r="O121" s="55"/>
      <c r="P121" s="55"/>
      <c r="Q121" s="55"/>
      <c r="R121" s="55"/>
      <c r="S121" s="55"/>
      <c r="T121" s="55"/>
      <c r="U121" s="55"/>
      <c r="V121" s="55"/>
      <c r="W121" s="55"/>
      <c r="X121" s="55"/>
      <c r="Y121" s="55"/>
    </row>
    <row r="122" spans="1:25">
      <c r="A122" s="55"/>
      <c r="B122" s="55"/>
      <c r="C122" s="55"/>
      <c r="D122" s="55"/>
      <c r="E122" s="55"/>
      <c r="F122" s="55"/>
      <c r="G122" s="55"/>
      <c r="H122" s="55"/>
      <c r="I122" s="55"/>
      <c r="J122" s="55"/>
      <c r="K122" s="55"/>
      <c r="L122" s="55"/>
      <c r="M122" s="55"/>
      <c r="N122" s="55"/>
      <c r="O122" s="55"/>
      <c r="P122" s="55"/>
      <c r="Q122" s="55"/>
      <c r="R122" s="55"/>
      <c r="S122" s="55"/>
      <c r="T122" s="55"/>
      <c r="U122" s="55"/>
      <c r="V122" s="55"/>
      <c r="W122" s="55"/>
      <c r="X122" s="55"/>
      <c r="Y122" s="55"/>
    </row>
    <row r="123" spans="1:25">
      <c r="A123" s="55"/>
      <c r="B123" s="55"/>
      <c r="C123" s="55"/>
      <c r="D123" s="55"/>
      <c r="E123" s="55"/>
      <c r="F123" s="55"/>
      <c r="G123" s="55"/>
      <c r="H123" s="55"/>
      <c r="I123" s="55"/>
      <c r="J123" s="55"/>
      <c r="K123" s="55"/>
      <c r="L123" s="55"/>
      <c r="M123" s="55"/>
      <c r="N123" s="55"/>
      <c r="O123" s="55"/>
      <c r="P123" s="55"/>
      <c r="Q123" s="55"/>
      <c r="R123" s="55"/>
      <c r="S123" s="55"/>
      <c r="T123" s="55"/>
      <c r="U123" s="55"/>
      <c r="V123" s="55"/>
      <c r="W123" s="55"/>
      <c r="X123" s="55"/>
      <c r="Y123" s="55"/>
    </row>
    <row r="124" spans="1:25">
      <c r="A124" s="55"/>
      <c r="B124" s="55"/>
      <c r="C124" s="55"/>
      <c r="D124" s="55"/>
      <c r="E124" s="55"/>
      <c r="F124" s="55"/>
      <c r="G124" s="55"/>
      <c r="H124" s="55"/>
      <c r="I124" s="55"/>
      <c r="J124" s="55"/>
      <c r="K124" s="55"/>
      <c r="L124" s="55"/>
      <c r="M124" s="55"/>
      <c r="N124" s="55"/>
      <c r="O124" s="55"/>
      <c r="P124" s="55"/>
      <c r="Q124" s="55"/>
      <c r="R124" s="55"/>
      <c r="S124" s="55"/>
      <c r="T124" s="55"/>
      <c r="U124" s="55"/>
      <c r="V124" s="55"/>
      <c r="W124" s="55"/>
      <c r="X124" s="55"/>
      <c r="Y124" s="55"/>
    </row>
    <row r="125" spans="1:25">
      <c r="A125" s="55"/>
      <c r="B125" s="55"/>
      <c r="C125" s="55"/>
      <c r="D125" s="55"/>
      <c r="E125" s="55"/>
      <c r="F125" s="55"/>
      <c r="G125" s="55"/>
      <c r="H125" s="55"/>
      <c r="I125" s="55"/>
      <c r="J125" s="55"/>
      <c r="K125" s="55"/>
      <c r="L125" s="55"/>
      <c r="M125" s="55"/>
      <c r="N125" s="55"/>
      <c r="O125" s="55"/>
      <c r="P125" s="55"/>
      <c r="Q125" s="55"/>
      <c r="R125" s="55"/>
      <c r="S125" s="55"/>
      <c r="T125" s="55"/>
      <c r="U125" s="55"/>
      <c r="V125" s="55"/>
      <c r="W125" s="55"/>
      <c r="X125" s="55"/>
      <c r="Y125" s="55"/>
    </row>
    <row r="126" spans="1:25">
      <c r="A126" s="55"/>
      <c r="B126" s="55"/>
      <c r="C126" s="55"/>
      <c r="D126" s="55"/>
      <c r="E126" s="55"/>
      <c r="F126" s="55"/>
      <c r="G126" s="55"/>
      <c r="H126" s="55"/>
      <c r="I126" s="55"/>
      <c r="J126" s="55"/>
      <c r="K126" s="55"/>
      <c r="L126" s="55"/>
      <c r="M126" s="55"/>
      <c r="N126" s="55"/>
      <c r="O126" s="55"/>
      <c r="P126" s="55"/>
      <c r="Q126" s="55"/>
      <c r="R126" s="55"/>
      <c r="S126" s="55"/>
      <c r="T126" s="55"/>
      <c r="U126" s="55"/>
      <c r="V126" s="55"/>
      <c r="W126" s="55"/>
      <c r="X126" s="55"/>
      <c r="Y126" s="55"/>
    </row>
    <row r="127" spans="1:25">
      <c r="A127" s="55"/>
      <c r="B127" s="55"/>
      <c r="C127" s="55"/>
      <c r="D127" s="55"/>
      <c r="E127" s="55"/>
      <c r="F127" s="55"/>
      <c r="G127" s="55"/>
      <c r="H127" s="55"/>
      <c r="I127" s="55"/>
      <c r="J127" s="55"/>
      <c r="K127" s="55"/>
      <c r="L127" s="55"/>
      <c r="M127" s="55"/>
      <c r="N127" s="55"/>
      <c r="O127" s="55"/>
      <c r="P127" s="55"/>
      <c r="Q127" s="55"/>
      <c r="R127" s="55"/>
      <c r="S127" s="55"/>
      <c r="T127" s="55"/>
      <c r="U127" s="55"/>
      <c r="V127" s="55"/>
      <c r="W127" s="55"/>
      <c r="X127" s="55"/>
      <c r="Y127" s="55"/>
    </row>
    <row r="128" spans="1:25">
      <c r="A128" s="55"/>
      <c r="B128" s="55"/>
      <c r="C128" s="55"/>
      <c r="D128" s="55"/>
      <c r="E128" s="55"/>
      <c r="F128" s="55"/>
      <c r="G128" s="55"/>
      <c r="H128" s="55"/>
      <c r="I128" s="55"/>
      <c r="J128" s="55"/>
      <c r="K128" s="55"/>
      <c r="L128" s="55"/>
      <c r="M128" s="55"/>
      <c r="N128" s="55"/>
      <c r="O128" s="55"/>
      <c r="P128" s="55"/>
      <c r="Q128" s="55"/>
      <c r="R128" s="55"/>
      <c r="S128" s="55"/>
      <c r="T128" s="55"/>
      <c r="U128" s="55"/>
      <c r="V128" s="55"/>
      <c r="W128" s="55"/>
      <c r="X128" s="55"/>
      <c r="Y128" s="55"/>
    </row>
    <row r="129" spans="1:25">
      <c r="A129" s="55"/>
      <c r="B129" s="55"/>
      <c r="C129" s="55"/>
      <c r="D129" s="55"/>
      <c r="E129" s="55"/>
      <c r="F129" s="55"/>
      <c r="G129" s="55"/>
      <c r="H129" s="55"/>
      <c r="I129" s="55"/>
      <c r="J129" s="55"/>
      <c r="K129" s="55"/>
      <c r="L129" s="55"/>
      <c r="M129" s="55"/>
      <c r="N129" s="55"/>
      <c r="O129" s="55"/>
      <c r="P129" s="55"/>
      <c r="Q129" s="55"/>
      <c r="R129" s="55"/>
      <c r="S129" s="55"/>
      <c r="T129" s="55"/>
      <c r="U129" s="55"/>
      <c r="V129" s="55"/>
      <c r="W129" s="55"/>
      <c r="X129" s="55"/>
      <c r="Y129" s="55"/>
    </row>
    <row r="130" spans="1:25">
      <c r="A130" s="55"/>
      <c r="B130" s="55"/>
      <c r="C130" s="55"/>
      <c r="D130" s="55"/>
      <c r="E130" s="55"/>
      <c r="F130" s="55"/>
      <c r="G130" s="55"/>
      <c r="H130" s="55"/>
      <c r="I130" s="55"/>
      <c r="J130" s="55"/>
      <c r="K130" s="55"/>
      <c r="L130" s="55"/>
      <c r="M130" s="55"/>
      <c r="N130" s="55"/>
      <c r="O130" s="55"/>
      <c r="P130" s="55"/>
      <c r="Q130" s="55"/>
      <c r="R130" s="55"/>
      <c r="S130" s="55"/>
      <c r="T130" s="55"/>
      <c r="U130" s="55"/>
      <c r="V130" s="55"/>
      <c r="W130" s="55"/>
      <c r="X130" s="55"/>
      <c r="Y130" s="55"/>
    </row>
    <row r="131" spans="1:25">
      <c r="A131" s="55"/>
      <c r="B131" s="55"/>
      <c r="C131" s="55"/>
      <c r="D131" s="55"/>
      <c r="E131" s="55"/>
      <c r="F131" s="55"/>
      <c r="G131" s="55"/>
      <c r="H131" s="55"/>
      <c r="I131" s="55"/>
      <c r="J131" s="55"/>
      <c r="K131" s="55"/>
      <c r="L131" s="55"/>
      <c r="M131" s="55"/>
      <c r="N131" s="55"/>
      <c r="O131" s="55"/>
      <c r="P131" s="55"/>
      <c r="Q131" s="55"/>
      <c r="R131" s="55"/>
      <c r="S131" s="55"/>
      <c r="T131" s="55"/>
      <c r="U131" s="55"/>
      <c r="V131" s="55"/>
      <c r="W131" s="55"/>
      <c r="X131" s="55"/>
      <c r="Y131" s="55"/>
    </row>
    <row r="132" spans="1:25">
      <c r="A132" s="55"/>
      <c r="B132" s="55"/>
      <c r="C132" s="55"/>
      <c r="D132" s="55"/>
      <c r="E132" s="55"/>
      <c r="F132" s="55"/>
      <c r="G132" s="55"/>
      <c r="H132" s="55"/>
      <c r="I132" s="55"/>
      <c r="J132" s="55"/>
      <c r="K132" s="55"/>
      <c r="L132" s="55"/>
      <c r="M132" s="55"/>
      <c r="N132" s="55"/>
      <c r="O132" s="55"/>
      <c r="P132" s="55"/>
      <c r="Q132" s="55"/>
      <c r="R132" s="55"/>
      <c r="S132" s="55"/>
      <c r="T132" s="55"/>
      <c r="U132" s="55"/>
      <c r="V132" s="55"/>
      <c r="W132" s="55"/>
      <c r="X132" s="55"/>
      <c r="Y132" s="55"/>
    </row>
    <row r="133" spans="1:25">
      <c r="A133" s="55"/>
      <c r="B133" s="55"/>
      <c r="C133" s="55"/>
      <c r="D133" s="55"/>
      <c r="E133" s="55"/>
      <c r="F133" s="55"/>
      <c r="G133" s="55"/>
      <c r="H133" s="55"/>
      <c r="I133" s="55"/>
      <c r="J133" s="55"/>
      <c r="K133" s="55"/>
      <c r="L133" s="55"/>
      <c r="M133" s="55"/>
      <c r="N133" s="55"/>
      <c r="O133" s="55"/>
      <c r="P133" s="55"/>
      <c r="Q133" s="55"/>
      <c r="R133" s="55"/>
      <c r="S133" s="55"/>
      <c r="T133" s="55"/>
      <c r="U133" s="55"/>
      <c r="V133" s="55"/>
      <c r="W133" s="55"/>
      <c r="X133" s="55"/>
      <c r="Y133" s="55"/>
    </row>
    <row r="134" spans="1:25">
      <c r="A134" s="55"/>
      <c r="B134" s="55"/>
      <c r="C134" s="55"/>
      <c r="D134" s="55"/>
      <c r="E134" s="55"/>
      <c r="F134" s="55"/>
      <c r="G134" s="55"/>
      <c r="H134" s="55"/>
      <c r="I134" s="55"/>
      <c r="J134" s="55"/>
      <c r="K134" s="55"/>
      <c r="L134" s="55"/>
      <c r="M134" s="55"/>
      <c r="N134" s="55"/>
      <c r="O134" s="55"/>
      <c r="P134" s="55"/>
      <c r="Q134" s="55"/>
      <c r="R134" s="55"/>
      <c r="S134" s="55"/>
      <c r="T134" s="55"/>
      <c r="U134" s="55"/>
      <c r="V134" s="55"/>
      <c r="W134" s="55"/>
      <c r="X134" s="55"/>
      <c r="Y134" s="55"/>
    </row>
    <row r="135" spans="1:25">
      <c r="A135" s="55"/>
      <c r="B135" s="55"/>
      <c r="C135" s="55"/>
      <c r="D135" s="55"/>
      <c r="E135" s="55"/>
      <c r="F135" s="55"/>
      <c r="G135" s="55"/>
      <c r="H135" s="55"/>
      <c r="I135" s="55"/>
      <c r="J135" s="55"/>
      <c r="K135" s="55"/>
      <c r="L135" s="55"/>
      <c r="M135" s="55"/>
      <c r="N135" s="55"/>
      <c r="O135" s="55"/>
      <c r="P135" s="55"/>
      <c r="Q135" s="55"/>
      <c r="R135" s="55"/>
      <c r="S135" s="55"/>
      <c r="T135" s="55"/>
      <c r="U135" s="55"/>
      <c r="V135" s="55"/>
      <c r="W135" s="55"/>
      <c r="X135" s="55"/>
      <c r="Y135" s="55"/>
    </row>
    <row r="136" spans="1:25">
      <c r="A136" s="55"/>
      <c r="B136" s="55"/>
      <c r="C136" s="55"/>
      <c r="D136" s="55"/>
      <c r="E136" s="55"/>
      <c r="F136" s="55"/>
      <c r="G136" s="55"/>
      <c r="H136" s="55"/>
      <c r="I136" s="55"/>
      <c r="J136" s="55"/>
      <c r="K136" s="55"/>
      <c r="L136" s="55"/>
      <c r="M136" s="55"/>
      <c r="N136" s="55"/>
      <c r="O136" s="55"/>
      <c r="P136" s="55"/>
      <c r="Q136" s="55"/>
      <c r="R136" s="55"/>
      <c r="S136" s="55"/>
      <c r="T136" s="55"/>
      <c r="U136" s="55"/>
      <c r="V136" s="55"/>
      <c r="W136" s="55"/>
      <c r="X136" s="55"/>
      <c r="Y136" s="55"/>
    </row>
    <row r="137" spans="1:25">
      <c r="A137" s="55"/>
      <c r="B137" s="55"/>
      <c r="C137" s="55"/>
      <c r="D137" s="55"/>
      <c r="E137" s="55"/>
      <c r="F137" s="55"/>
      <c r="G137" s="55"/>
      <c r="H137" s="55"/>
      <c r="I137" s="55"/>
      <c r="J137" s="55"/>
      <c r="K137" s="55"/>
      <c r="L137" s="55"/>
      <c r="M137" s="55"/>
      <c r="N137" s="55"/>
      <c r="O137" s="55"/>
      <c r="P137" s="55"/>
      <c r="Q137" s="55"/>
      <c r="R137" s="55"/>
      <c r="S137" s="55"/>
      <c r="T137" s="55"/>
      <c r="U137" s="55"/>
      <c r="V137" s="55"/>
      <c r="W137" s="55"/>
      <c r="X137" s="55"/>
      <c r="Y137" s="55"/>
    </row>
    <row r="138" spans="1:25">
      <c r="A138" s="55"/>
      <c r="B138" s="55"/>
      <c r="C138" s="55"/>
      <c r="D138" s="55"/>
      <c r="E138" s="55"/>
      <c r="F138" s="55"/>
      <c r="G138" s="55"/>
      <c r="H138" s="55"/>
      <c r="I138" s="55"/>
      <c r="J138" s="55"/>
      <c r="K138" s="55"/>
      <c r="L138" s="55"/>
      <c r="M138" s="55"/>
      <c r="N138" s="55"/>
      <c r="O138" s="55"/>
      <c r="P138" s="55"/>
      <c r="Q138" s="55"/>
      <c r="R138" s="55"/>
      <c r="S138" s="55"/>
      <c r="T138" s="55"/>
      <c r="U138" s="55"/>
      <c r="V138" s="55"/>
      <c r="W138" s="55"/>
      <c r="X138" s="55"/>
      <c r="Y138" s="55"/>
    </row>
    <row r="139" spans="1:25">
      <c r="A139" s="55"/>
      <c r="B139" s="55"/>
      <c r="C139" s="55"/>
      <c r="D139" s="55"/>
      <c r="E139" s="55"/>
      <c r="F139" s="55"/>
      <c r="G139" s="55"/>
      <c r="H139" s="55"/>
      <c r="I139" s="55"/>
      <c r="J139" s="55"/>
      <c r="K139" s="55"/>
      <c r="L139" s="55"/>
      <c r="M139" s="55"/>
      <c r="N139" s="55"/>
      <c r="O139" s="55"/>
      <c r="P139" s="55"/>
      <c r="Q139" s="55"/>
      <c r="R139" s="55"/>
      <c r="S139" s="55"/>
      <c r="T139" s="55"/>
      <c r="U139" s="55"/>
      <c r="V139" s="55"/>
      <c r="W139" s="55"/>
      <c r="X139" s="55"/>
      <c r="Y139" s="55"/>
    </row>
    <row r="140" spans="1:25">
      <c r="A140" s="55"/>
      <c r="B140" s="55"/>
      <c r="C140" s="55"/>
      <c r="D140" s="55"/>
      <c r="E140" s="55"/>
      <c r="F140" s="55"/>
      <c r="G140" s="55"/>
      <c r="H140" s="55"/>
      <c r="I140" s="55"/>
      <c r="J140" s="55"/>
      <c r="K140" s="55"/>
      <c r="L140" s="55"/>
      <c r="M140" s="55"/>
      <c r="N140" s="55"/>
      <c r="O140" s="55"/>
      <c r="P140" s="55"/>
      <c r="Q140" s="55"/>
      <c r="R140" s="55"/>
      <c r="S140" s="55"/>
      <c r="T140" s="55"/>
      <c r="U140" s="55"/>
      <c r="V140" s="55"/>
      <c r="W140" s="55"/>
      <c r="X140" s="55"/>
      <c r="Y140" s="55"/>
    </row>
    <row r="141" spans="1:25">
      <c r="A141" s="55"/>
      <c r="B141" s="55"/>
      <c r="C141" s="55"/>
      <c r="D141" s="55"/>
      <c r="E141" s="55"/>
      <c r="F141" s="55"/>
      <c r="G141" s="55"/>
      <c r="H141" s="55"/>
      <c r="I141" s="55"/>
      <c r="J141" s="55"/>
      <c r="K141" s="55"/>
      <c r="L141" s="55"/>
      <c r="M141" s="55"/>
      <c r="N141" s="55"/>
      <c r="O141" s="55"/>
      <c r="P141" s="55"/>
      <c r="Q141" s="55"/>
      <c r="R141" s="55"/>
      <c r="S141" s="55"/>
      <c r="T141" s="55"/>
      <c r="U141" s="55"/>
      <c r="V141" s="55"/>
      <c r="W141" s="55"/>
      <c r="X141" s="55"/>
      <c r="Y141" s="55"/>
    </row>
    <row r="142" spans="1:25">
      <c r="A142" s="55"/>
      <c r="B142" s="55"/>
      <c r="C142" s="55"/>
      <c r="D142" s="55"/>
      <c r="E142" s="55"/>
      <c r="F142" s="55"/>
      <c r="G142" s="55"/>
      <c r="H142" s="55"/>
      <c r="I142" s="55"/>
      <c r="J142" s="55"/>
      <c r="K142" s="55"/>
      <c r="L142" s="55"/>
      <c r="M142" s="55"/>
      <c r="N142" s="55"/>
      <c r="O142" s="55"/>
      <c r="P142" s="55"/>
      <c r="Q142" s="55"/>
      <c r="R142" s="55"/>
      <c r="S142" s="55"/>
      <c r="T142" s="55"/>
      <c r="U142" s="55"/>
      <c r="V142" s="55"/>
      <c r="W142" s="55"/>
      <c r="X142" s="55"/>
      <c r="Y142" s="55"/>
    </row>
    <row r="143" spans="1:25">
      <c r="A143" s="55"/>
      <c r="B143" s="55"/>
      <c r="C143" s="55"/>
      <c r="D143" s="55"/>
      <c r="E143" s="55"/>
      <c r="F143" s="55"/>
      <c r="G143" s="55"/>
      <c r="H143" s="55"/>
      <c r="I143" s="55"/>
      <c r="J143" s="55"/>
      <c r="K143" s="55"/>
      <c r="L143" s="55"/>
      <c r="M143" s="55"/>
      <c r="N143" s="55"/>
      <c r="O143" s="55"/>
      <c r="P143" s="55"/>
      <c r="Q143" s="55"/>
      <c r="R143" s="55"/>
      <c r="S143" s="55"/>
      <c r="T143" s="55"/>
      <c r="U143" s="55"/>
      <c r="V143" s="55"/>
      <c r="W143" s="55"/>
      <c r="X143" s="55"/>
      <c r="Y143" s="55"/>
    </row>
    <row r="144" spans="1:25">
      <c r="A144" s="55"/>
      <c r="B144" s="55"/>
      <c r="C144" s="55"/>
      <c r="D144" s="55"/>
      <c r="E144" s="55"/>
      <c r="F144" s="55"/>
      <c r="G144" s="55"/>
      <c r="H144" s="55"/>
      <c r="I144" s="55"/>
      <c r="J144" s="55"/>
      <c r="K144" s="55"/>
      <c r="L144" s="55"/>
      <c r="M144" s="55"/>
      <c r="N144" s="55"/>
      <c r="O144" s="55"/>
      <c r="P144" s="55"/>
      <c r="Q144" s="55"/>
      <c r="R144" s="55"/>
      <c r="S144" s="55"/>
      <c r="T144" s="55"/>
      <c r="U144" s="55"/>
      <c r="V144" s="55"/>
      <c r="W144" s="55"/>
      <c r="X144" s="55"/>
      <c r="Y144" s="55"/>
    </row>
    <row r="145" spans="1:25">
      <c r="A145" s="55"/>
      <c r="B145" s="55"/>
      <c r="C145" s="55"/>
      <c r="D145" s="55"/>
      <c r="E145" s="55"/>
      <c r="F145" s="55"/>
      <c r="G145" s="55"/>
      <c r="H145" s="55"/>
      <c r="I145" s="55"/>
      <c r="J145" s="55"/>
      <c r="K145" s="55"/>
      <c r="L145" s="55"/>
      <c r="M145" s="55"/>
      <c r="N145" s="55"/>
      <c r="O145" s="55"/>
      <c r="P145" s="55"/>
      <c r="Q145" s="55"/>
      <c r="R145" s="55"/>
      <c r="S145" s="55"/>
      <c r="T145" s="55"/>
      <c r="U145" s="55"/>
      <c r="V145" s="55"/>
      <c r="W145" s="55"/>
      <c r="X145" s="55"/>
      <c r="Y145" s="55"/>
    </row>
    <row r="146" spans="1:25">
      <c r="A146" s="55"/>
      <c r="B146" s="55"/>
      <c r="C146" s="55"/>
      <c r="D146" s="55"/>
      <c r="E146" s="55"/>
      <c r="F146" s="55"/>
      <c r="G146" s="55"/>
      <c r="H146" s="55"/>
      <c r="I146" s="55"/>
      <c r="J146" s="55"/>
      <c r="K146" s="55"/>
      <c r="L146" s="55"/>
      <c r="M146" s="55"/>
      <c r="N146" s="55"/>
      <c r="O146" s="55"/>
      <c r="P146" s="55"/>
      <c r="Q146" s="55"/>
      <c r="R146" s="55"/>
      <c r="S146" s="55"/>
      <c r="T146" s="55"/>
      <c r="U146" s="55"/>
      <c r="V146" s="55"/>
      <c r="W146" s="55"/>
      <c r="X146" s="55"/>
      <c r="Y146" s="55"/>
    </row>
    <row r="147" spans="1:25">
      <c r="A147" s="55"/>
      <c r="B147" s="55"/>
      <c r="C147" s="55"/>
      <c r="D147" s="55"/>
      <c r="E147" s="55"/>
      <c r="F147" s="55"/>
      <c r="G147" s="55"/>
      <c r="H147" s="55"/>
      <c r="I147" s="55"/>
      <c r="J147" s="55"/>
      <c r="K147" s="55"/>
      <c r="L147" s="55"/>
      <c r="M147" s="55"/>
      <c r="N147" s="55"/>
      <c r="O147" s="55"/>
      <c r="P147" s="55"/>
      <c r="Q147" s="55"/>
      <c r="R147" s="55"/>
      <c r="S147" s="55"/>
      <c r="T147" s="55"/>
      <c r="U147" s="55"/>
      <c r="V147" s="55"/>
      <c r="W147" s="55"/>
      <c r="X147" s="55"/>
      <c r="Y147" s="55"/>
    </row>
    <row r="148" spans="1:25">
      <c r="A148" s="55"/>
      <c r="B148" s="55"/>
      <c r="C148" s="55"/>
      <c r="D148" s="55"/>
      <c r="E148" s="55"/>
      <c r="F148" s="55"/>
      <c r="G148" s="55"/>
      <c r="H148" s="55"/>
      <c r="I148" s="55"/>
      <c r="J148" s="55"/>
      <c r="K148" s="55"/>
      <c r="L148" s="55"/>
      <c r="M148" s="55"/>
      <c r="N148" s="55"/>
      <c r="O148" s="55"/>
      <c r="P148" s="55"/>
      <c r="Q148" s="55"/>
      <c r="R148" s="55"/>
      <c r="S148" s="55"/>
      <c r="T148" s="55"/>
      <c r="U148" s="55"/>
      <c r="V148" s="55"/>
      <c r="W148" s="55"/>
      <c r="X148" s="55"/>
      <c r="Y148" s="55"/>
    </row>
    <row r="149" spans="1:25">
      <c r="A149" s="55"/>
      <c r="B149" s="55"/>
      <c r="C149" s="55"/>
      <c r="D149" s="55"/>
      <c r="E149" s="55"/>
      <c r="F149" s="55"/>
      <c r="G149" s="55"/>
      <c r="H149" s="55"/>
      <c r="I149" s="55"/>
      <c r="J149" s="55"/>
      <c r="K149" s="55"/>
      <c r="L149" s="55"/>
      <c r="M149" s="55"/>
      <c r="N149" s="55"/>
      <c r="O149" s="55"/>
      <c r="P149" s="55"/>
      <c r="Q149" s="55"/>
      <c r="R149" s="55"/>
      <c r="S149" s="55"/>
      <c r="T149" s="55"/>
      <c r="U149" s="55"/>
      <c r="V149" s="55"/>
      <c r="W149" s="55"/>
      <c r="X149" s="55"/>
      <c r="Y149" s="55"/>
    </row>
    <row r="150" spans="1:25">
      <c r="A150" s="55"/>
      <c r="B150" s="55"/>
      <c r="C150" s="55"/>
      <c r="D150" s="55"/>
      <c r="E150" s="55"/>
      <c r="F150" s="55"/>
      <c r="G150" s="55"/>
      <c r="H150" s="55"/>
      <c r="I150" s="55"/>
      <c r="J150" s="55"/>
      <c r="K150" s="55"/>
      <c r="L150" s="55"/>
      <c r="M150" s="55"/>
      <c r="N150" s="55"/>
      <c r="O150" s="55"/>
      <c r="P150" s="55"/>
      <c r="Q150" s="55"/>
      <c r="R150" s="55"/>
      <c r="S150" s="55"/>
      <c r="T150" s="55"/>
      <c r="U150" s="55"/>
      <c r="V150" s="55"/>
      <c r="W150" s="55"/>
      <c r="X150" s="55"/>
      <c r="Y150" s="55"/>
    </row>
    <row r="151" spans="1:25">
      <c r="A151" s="55"/>
      <c r="B151" s="55"/>
      <c r="C151" s="55"/>
      <c r="D151" s="55"/>
      <c r="E151" s="55"/>
      <c r="F151" s="55"/>
      <c r="G151" s="55"/>
      <c r="H151" s="55"/>
      <c r="I151" s="55"/>
      <c r="J151" s="55"/>
      <c r="K151" s="55"/>
      <c r="L151" s="55"/>
      <c r="M151" s="55"/>
      <c r="N151" s="55"/>
      <c r="O151" s="55"/>
      <c r="P151" s="55"/>
      <c r="Q151" s="55"/>
      <c r="R151" s="55"/>
      <c r="S151" s="55"/>
      <c r="T151" s="55"/>
      <c r="U151" s="55"/>
      <c r="V151" s="55"/>
      <c r="W151" s="55"/>
      <c r="X151" s="55"/>
      <c r="Y151" s="55"/>
    </row>
    <row r="152" spans="1:25">
      <c r="A152" s="55"/>
      <c r="B152" s="55"/>
      <c r="C152" s="55"/>
      <c r="D152" s="55"/>
      <c r="E152" s="55"/>
      <c r="F152" s="55"/>
      <c r="G152" s="55"/>
      <c r="H152" s="55"/>
      <c r="I152" s="55"/>
      <c r="J152" s="55"/>
      <c r="K152" s="55"/>
      <c r="L152" s="55"/>
      <c r="M152" s="55"/>
      <c r="N152" s="55"/>
      <c r="O152" s="55"/>
      <c r="P152" s="55"/>
      <c r="Q152" s="55"/>
      <c r="R152" s="55"/>
      <c r="S152" s="55"/>
      <c r="T152" s="55"/>
      <c r="U152" s="55"/>
      <c r="V152" s="55"/>
      <c r="W152" s="55"/>
      <c r="X152" s="55"/>
      <c r="Y152" s="55"/>
    </row>
    <row r="153" spans="1:25">
      <c r="A153" s="55"/>
      <c r="B153" s="55"/>
      <c r="C153" s="55"/>
      <c r="D153" s="55"/>
      <c r="E153" s="55"/>
      <c r="F153" s="55"/>
      <c r="G153" s="55"/>
      <c r="H153" s="55"/>
      <c r="I153" s="55"/>
      <c r="J153" s="55"/>
      <c r="K153" s="55"/>
      <c r="L153" s="55"/>
      <c r="M153" s="55"/>
      <c r="N153" s="55"/>
      <c r="O153" s="55"/>
      <c r="P153" s="55"/>
      <c r="Q153" s="55"/>
      <c r="R153" s="55"/>
      <c r="S153" s="55"/>
      <c r="T153" s="55"/>
      <c r="U153" s="55"/>
      <c r="V153" s="55"/>
      <c r="W153" s="55"/>
      <c r="X153" s="55"/>
      <c r="Y153" s="55"/>
    </row>
    <row r="154" spans="1:25">
      <c r="A154" s="55"/>
      <c r="B154" s="55"/>
      <c r="C154" s="55"/>
      <c r="D154" s="55"/>
      <c r="E154" s="55"/>
      <c r="F154" s="55"/>
      <c r="G154" s="55"/>
      <c r="H154" s="55"/>
      <c r="I154" s="55"/>
      <c r="J154" s="55"/>
      <c r="K154" s="55"/>
      <c r="L154" s="55"/>
      <c r="M154" s="55"/>
      <c r="N154" s="55"/>
      <c r="O154" s="55"/>
      <c r="P154" s="55"/>
      <c r="Q154" s="55"/>
      <c r="R154" s="55"/>
      <c r="S154" s="55"/>
      <c r="T154" s="55"/>
      <c r="U154" s="55"/>
      <c r="V154" s="55"/>
      <c r="W154" s="55"/>
      <c r="X154" s="55"/>
      <c r="Y154" s="55"/>
    </row>
    <row r="155" spans="1:25">
      <c r="A155" s="55"/>
      <c r="B155" s="55"/>
      <c r="C155" s="55"/>
      <c r="D155" s="55"/>
      <c r="E155" s="55"/>
      <c r="F155" s="55"/>
      <c r="G155" s="55"/>
      <c r="H155" s="55"/>
      <c r="I155" s="55"/>
      <c r="J155" s="55"/>
      <c r="K155" s="55"/>
      <c r="L155" s="55"/>
      <c r="M155" s="55"/>
      <c r="N155" s="55"/>
      <c r="O155" s="55"/>
      <c r="P155" s="55"/>
      <c r="Q155" s="55"/>
      <c r="R155" s="55"/>
      <c r="S155" s="55"/>
      <c r="T155" s="55"/>
      <c r="U155" s="55"/>
      <c r="V155" s="55"/>
      <c r="W155" s="55"/>
      <c r="X155" s="55"/>
      <c r="Y155" s="55"/>
    </row>
    <row r="156" spans="1:25">
      <c r="A156" s="55"/>
      <c r="B156" s="55"/>
      <c r="C156" s="55"/>
      <c r="D156" s="55"/>
      <c r="E156" s="55"/>
      <c r="F156" s="55"/>
      <c r="G156" s="55"/>
      <c r="H156" s="55"/>
      <c r="I156" s="55"/>
      <c r="J156" s="55"/>
      <c r="K156" s="55"/>
      <c r="L156" s="55"/>
      <c r="M156" s="55"/>
      <c r="N156" s="55"/>
      <c r="O156" s="55"/>
      <c r="P156" s="55"/>
      <c r="Q156" s="55"/>
      <c r="R156" s="55"/>
      <c r="S156" s="55"/>
      <c r="T156" s="55"/>
      <c r="U156" s="55"/>
      <c r="V156" s="55"/>
      <c r="W156" s="55"/>
      <c r="X156" s="55"/>
      <c r="Y156" s="55"/>
    </row>
    <row r="157" spans="1:25">
      <c r="A157" s="55"/>
      <c r="B157" s="55"/>
      <c r="C157" s="55"/>
      <c r="D157" s="55"/>
      <c r="E157" s="55"/>
      <c r="F157" s="55"/>
      <c r="G157" s="55"/>
      <c r="H157" s="55"/>
      <c r="I157" s="55"/>
      <c r="J157" s="55"/>
      <c r="K157" s="55"/>
      <c r="L157" s="55"/>
      <c r="M157" s="55"/>
      <c r="N157" s="55"/>
      <c r="O157" s="55"/>
      <c r="P157" s="55"/>
      <c r="Q157" s="55"/>
      <c r="R157" s="55"/>
      <c r="S157" s="55"/>
      <c r="T157" s="55"/>
      <c r="U157" s="55"/>
      <c r="V157" s="55"/>
      <c r="W157" s="55"/>
      <c r="X157" s="55"/>
      <c r="Y157" s="55"/>
    </row>
    <row r="158" spans="1:25">
      <c r="A158" s="55"/>
      <c r="B158" s="55"/>
      <c r="C158" s="55"/>
      <c r="D158" s="55"/>
      <c r="E158" s="55"/>
      <c r="F158" s="55"/>
      <c r="G158" s="55"/>
      <c r="H158" s="55"/>
      <c r="I158" s="55"/>
      <c r="J158" s="55"/>
      <c r="K158" s="55"/>
      <c r="L158" s="55"/>
      <c r="M158" s="55"/>
      <c r="N158" s="55"/>
      <c r="O158" s="55"/>
      <c r="P158" s="55"/>
      <c r="Q158" s="55"/>
      <c r="R158" s="55"/>
      <c r="S158" s="55"/>
      <c r="T158" s="55"/>
      <c r="U158" s="55"/>
      <c r="V158" s="55"/>
      <c r="W158" s="55"/>
      <c r="X158" s="55"/>
      <c r="Y158" s="55"/>
    </row>
    <row r="159" spans="1:25">
      <c r="A159" s="55"/>
      <c r="B159" s="55"/>
      <c r="C159" s="55"/>
      <c r="D159" s="55"/>
      <c r="E159" s="55"/>
      <c r="F159" s="55"/>
      <c r="G159" s="55"/>
      <c r="H159" s="55"/>
      <c r="I159" s="55"/>
      <c r="J159" s="55"/>
      <c r="K159" s="55"/>
      <c r="L159" s="55"/>
      <c r="M159" s="55"/>
      <c r="N159" s="55"/>
      <c r="O159" s="55"/>
      <c r="P159" s="55"/>
      <c r="Q159" s="55"/>
      <c r="R159" s="55"/>
      <c r="S159" s="55"/>
      <c r="T159" s="55"/>
      <c r="U159" s="55"/>
      <c r="V159" s="55"/>
      <c r="W159" s="55"/>
      <c r="X159" s="55"/>
      <c r="Y159" s="55"/>
    </row>
    <row r="160" spans="1:25">
      <c r="A160" s="55"/>
      <c r="B160" s="55"/>
      <c r="C160" s="55"/>
      <c r="D160" s="55"/>
      <c r="E160" s="55"/>
      <c r="F160" s="55"/>
      <c r="G160" s="55"/>
      <c r="H160" s="55"/>
      <c r="I160" s="55"/>
      <c r="J160" s="55"/>
      <c r="K160" s="55"/>
      <c r="L160" s="55"/>
      <c r="M160" s="55"/>
      <c r="N160" s="55"/>
      <c r="O160" s="55"/>
      <c r="P160" s="55"/>
      <c r="Q160" s="55"/>
      <c r="R160" s="55"/>
      <c r="S160" s="55"/>
      <c r="T160" s="55"/>
      <c r="U160" s="55"/>
      <c r="V160" s="55"/>
      <c r="W160" s="55"/>
      <c r="X160" s="55"/>
      <c r="Y160" s="55"/>
    </row>
    <row r="161" spans="1:25">
      <c r="A161" s="55"/>
      <c r="B161" s="55"/>
      <c r="C161" s="55"/>
      <c r="D161" s="55"/>
      <c r="E161" s="55"/>
      <c r="F161" s="55"/>
      <c r="G161" s="55"/>
      <c r="H161" s="55"/>
      <c r="I161" s="55"/>
      <c r="J161" s="55"/>
      <c r="K161" s="55"/>
      <c r="L161" s="55"/>
      <c r="M161" s="55"/>
      <c r="N161" s="55"/>
      <c r="O161" s="55"/>
      <c r="P161" s="55"/>
      <c r="Q161" s="55"/>
      <c r="R161" s="55"/>
      <c r="S161" s="55"/>
      <c r="T161" s="55"/>
      <c r="U161" s="55"/>
      <c r="V161" s="55"/>
      <c r="W161" s="55"/>
      <c r="X161" s="55"/>
      <c r="Y161" s="55"/>
    </row>
    <row r="162" spans="1:25">
      <c r="A162" s="55"/>
      <c r="B162" s="55"/>
      <c r="C162" s="55"/>
      <c r="D162" s="55"/>
      <c r="E162" s="55"/>
      <c r="F162" s="55"/>
      <c r="G162" s="55"/>
      <c r="H162" s="55"/>
      <c r="I162" s="55"/>
      <c r="J162" s="55"/>
      <c r="K162" s="55"/>
      <c r="L162" s="55"/>
      <c r="M162" s="55"/>
      <c r="N162" s="55"/>
      <c r="O162" s="55"/>
      <c r="P162" s="55"/>
      <c r="Q162" s="55"/>
      <c r="R162" s="55"/>
      <c r="S162" s="55"/>
      <c r="T162" s="55"/>
      <c r="U162" s="55"/>
      <c r="V162" s="55"/>
      <c r="W162" s="55"/>
      <c r="X162" s="55"/>
      <c r="Y162" s="55"/>
    </row>
    <row r="163" spans="1:25">
      <c r="A163" s="55"/>
      <c r="B163" s="55"/>
      <c r="C163" s="55"/>
      <c r="D163" s="55"/>
      <c r="E163" s="55"/>
      <c r="F163" s="55"/>
      <c r="G163" s="55"/>
      <c r="H163" s="55"/>
      <c r="I163" s="55"/>
      <c r="J163" s="55"/>
      <c r="K163" s="55"/>
      <c r="L163" s="55"/>
      <c r="M163" s="55"/>
      <c r="N163" s="55"/>
      <c r="O163" s="55"/>
      <c r="P163" s="55"/>
      <c r="Q163" s="55"/>
      <c r="R163" s="55"/>
      <c r="S163" s="55"/>
      <c r="T163" s="55"/>
      <c r="U163" s="55"/>
      <c r="V163" s="55"/>
      <c r="W163" s="55"/>
      <c r="X163" s="55"/>
      <c r="Y163" s="55"/>
    </row>
    <row r="164" spans="1:25">
      <c r="A164" s="55"/>
      <c r="B164" s="55"/>
      <c r="C164" s="55"/>
      <c r="D164" s="55"/>
      <c r="E164" s="55"/>
      <c r="F164" s="55"/>
      <c r="G164" s="55"/>
      <c r="H164" s="55"/>
      <c r="I164" s="55"/>
      <c r="J164" s="55"/>
      <c r="K164" s="55"/>
      <c r="L164" s="55"/>
      <c r="M164" s="55"/>
      <c r="N164" s="55"/>
      <c r="O164" s="55"/>
      <c r="P164" s="55"/>
      <c r="Q164" s="55"/>
      <c r="R164" s="55"/>
      <c r="S164" s="55"/>
      <c r="T164" s="55"/>
      <c r="U164" s="55"/>
      <c r="V164" s="55"/>
      <c r="W164" s="55"/>
      <c r="X164" s="55"/>
      <c r="Y164" s="55"/>
    </row>
    <row r="165" spans="1:25">
      <c r="A165" s="55"/>
      <c r="B165" s="55"/>
      <c r="C165" s="55"/>
      <c r="D165" s="55"/>
      <c r="E165" s="55"/>
      <c r="F165" s="55"/>
      <c r="G165" s="55"/>
      <c r="H165" s="55"/>
      <c r="I165" s="55"/>
      <c r="J165" s="55"/>
      <c r="K165" s="55"/>
      <c r="L165" s="55"/>
      <c r="M165" s="55"/>
      <c r="N165" s="55"/>
      <c r="O165" s="55"/>
      <c r="P165" s="55"/>
      <c r="Q165" s="55"/>
      <c r="R165" s="55"/>
      <c r="S165" s="55"/>
      <c r="T165" s="55"/>
      <c r="U165" s="55"/>
      <c r="V165" s="55"/>
      <c r="W165" s="55"/>
      <c r="X165" s="55"/>
      <c r="Y165" s="55"/>
    </row>
    <row r="166" spans="1:25">
      <c r="A166" s="55"/>
      <c r="B166" s="55"/>
      <c r="C166" s="55"/>
      <c r="D166" s="55"/>
      <c r="E166" s="55"/>
      <c r="F166" s="55"/>
      <c r="G166" s="55"/>
      <c r="H166" s="55"/>
      <c r="I166" s="55"/>
      <c r="J166" s="55"/>
      <c r="K166" s="55"/>
      <c r="L166" s="55"/>
      <c r="M166" s="55"/>
      <c r="N166" s="55"/>
      <c r="O166" s="55"/>
      <c r="P166" s="55"/>
      <c r="Q166" s="55"/>
      <c r="R166" s="55"/>
      <c r="S166" s="55"/>
      <c r="T166" s="55"/>
      <c r="U166" s="55"/>
      <c r="V166" s="55"/>
      <c r="W166" s="55"/>
      <c r="X166" s="55"/>
      <c r="Y166" s="55"/>
    </row>
    <row r="167" spans="1:25">
      <c r="A167" s="55"/>
      <c r="B167" s="55"/>
      <c r="C167" s="55"/>
      <c r="D167" s="55"/>
      <c r="E167" s="55"/>
      <c r="F167" s="55"/>
      <c r="G167" s="55"/>
      <c r="H167" s="55"/>
      <c r="I167" s="55"/>
      <c r="J167" s="55"/>
      <c r="K167" s="55"/>
      <c r="L167" s="55"/>
      <c r="M167" s="55"/>
      <c r="N167" s="55"/>
      <c r="O167" s="55"/>
      <c r="P167" s="55"/>
      <c r="Q167" s="55"/>
      <c r="R167" s="55"/>
      <c r="S167" s="55"/>
      <c r="T167" s="55"/>
      <c r="U167" s="55"/>
      <c r="V167" s="55"/>
      <c r="W167" s="55"/>
      <c r="X167" s="55"/>
      <c r="Y167" s="55"/>
    </row>
    <row r="168" spans="1:25">
      <c r="A168" s="55"/>
      <c r="B168" s="55"/>
      <c r="C168" s="55"/>
      <c r="D168" s="55"/>
      <c r="E168" s="55"/>
      <c r="F168" s="55"/>
      <c r="G168" s="55"/>
      <c r="H168" s="55"/>
      <c r="I168" s="55"/>
      <c r="J168" s="55"/>
      <c r="K168" s="55"/>
      <c r="L168" s="55"/>
      <c r="M168" s="55"/>
      <c r="N168" s="55"/>
      <c r="O168" s="55"/>
      <c r="P168" s="55"/>
      <c r="Q168" s="55"/>
      <c r="R168" s="55"/>
      <c r="S168" s="55"/>
      <c r="T168" s="55"/>
      <c r="U168" s="55"/>
      <c r="V168" s="55"/>
      <c r="W168" s="55"/>
      <c r="X168" s="55"/>
      <c r="Y168" s="55"/>
    </row>
    <row r="169" spans="1:25">
      <c r="A169" s="55"/>
      <c r="B169" s="55"/>
      <c r="C169" s="55"/>
      <c r="D169" s="55"/>
      <c r="E169" s="55"/>
      <c r="F169" s="55"/>
      <c r="G169" s="55"/>
      <c r="H169" s="55"/>
      <c r="I169" s="55"/>
      <c r="J169" s="55"/>
      <c r="K169" s="55"/>
      <c r="L169" s="55"/>
      <c r="M169" s="55"/>
      <c r="N169" s="55"/>
      <c r="O169" s="55"/>
      <c r="P169" s="55"/>
      <c r="Q169" s="55"/>
      <c r="R169" s="55"/>
      <c r="S169" s="55"/>
      <c r="T169" s="55"/>
      <c r="U169" s="55"/>
      <c r="V169" s="55"/>
      <c r="W169" s="55"/>
      <c r="X169" s="55"/>
      <c r="Y169" s="55"/>
    </row>
    <row r="170" spans="1:25">
      <c r="A170" s="55"/>
      <c r="B170" s="55"/>
      <c r="C170" s="55"/>
      <c r="D170" s="55"/>
      <c r="E170" s="55"/>
      <c r="F170" s="55"/>
      <c r="G170" s="55"/>
      <c r="H170" s="55"/>
      <c r="I170" s="55"/>
      <c r="J170" s="55"/>
      <c r="K170" s="55"/>
      <c r="L170" s="55"/>
      <c r="M170" s="55"/>
      <c r="N170" s="55"/>
      <c r="O170" s="55"/>
      <c r="P170" s="55"/>
      <c r="Q170" s="55"/>
      <c r="R170" s="55"/>
      <c r="S170" s="55"/>
      <c r="T170" s="55"/>
      <c r="U170" s="55"/>
      <c r="V170" s="55"/>
      <c r="W170" s="55"/>
      <c r="X170" s="55"/>
      <c r="Y170" s="55"/>
    </row>
    <row r="171" spans="1:25">
      <c r="A171" s="55"/>
      <c r="B171" s="55"/>
      <c r="C171" s="55"/>
      <c r="D171" s="55"/>
      <c r="E171" s="55"/>
      <c r="F171" s="55"/>
      <c r="G171" s="55"/>
      <c r="H171" s="55"/>
      <c r="I171" s="55"/>
      <c r="J171" s="55"/>
      <c r="K171" s="55"/>
      <c r="L171" s="55"/>
      <c r="M171" s="55"/>
      <c r="N171" s="55"/>
      <c r="O171" s="55"/>
      <c r="P171" s="55"/>
      <c r="Q171" s="55"/>
      <c r="R171" s="55"/>
      <c r="S171" s="55"/>
      <c r="T171" s="55"/>
      <c r="U171" s="55"/>
      <c r="V171" s="55"/>
      <c r="W171" s="55"/>
      <c r="X171" s="55"/>
      <c r="Y171" s="55"/>
    </row>
    <row r="172" spans="1:25">
      <c r="A172" s="55"/>
      <c r="B172" s="55"/>
      <c r="C172" s="55"/>
      <c r="D172" s="55"/>
      <c r="E172" s="55"/>
      <c r="F172" s="55"/>
      <c r="G172" s="55"/>
      <c r="H172" s="55"/>
      <c r="I172" s="55"/>
      <c r="J172" s="55"/>
      <c r="K172" s="55"/>
      <c r="L172" s="55"/>
      <c r="M172" s="55"/>
      <c r="N172" s="55"/>
      <c r="O172" s="55"/>
      <c r="P172" s="55"/>
      <c r="Q172" s="55"/>
      <c r="R172" s="55"/>
      <c r="S172" s="55"/>
      <c r="T172" s="55"/>
      <c r="U172" s="55"/>
      <c r="V172" s="55"/>
      <c r="W172" s="55"/>
      <c r="X172" s="55"/>
      <c r="Y172" s="55"/>
    </row>
    <row r="173" spans="1:25">
      <c r="A173" s="55"/>
      <c r="B173" s="55"/>
      <c r="C173" s="55"/>
      <c r="D173" s="55"/>
      <c r="E173" s="55"/>
      <c r="F173" s="55"/>
      <c r="G173" s="55"/>
      <c r="H173" s="55"/>
      <c r="I173" s="55"/>
      <c r="J173" s="55"/>
      <c r="K173" s="55"/>
      <c r="L173" s="55"/>
      <c r="M173" s="55"/>
      <c r="N173" s="55"/>
      <c r="O173" s="55"/>
      <c r="P173" s="55"/>
      <c r="Q173" s="55"/>
      <c r="R173" s="55"/>
      <c r="S173" s="55"/>
      <c r="T173" s="55"/>
      <c r="U173" s="55"/>
      <c r="V173" s="55"/>
      <c r="W173" s="55"/>
      <c r="X173" s="55"/>
      <c r="Y173" s="55"/>
    </row>
    <row r="174" spans="1:25">
      <c r="A174" s="55"/>
      <c r="B174" s="55"/>
      <c r="C174" s="55"/>
      <c r="D174" s="55"/>
      <c r="E174" s="55"/>
      <c r="F174" s="55"/>
      <c r="G174" s="55"/>
      <c r="H174" s="55"/>
      <c r="I174" s="55"/>
      <c r="J174" s="55"/>
      <c r="K174" s="55"/>
      <c r="L174" s="55"/>
      <c r="M174" s="55"/>
      <c r="N174" s="55"/>
      <c r="O174" s="55"/>
      <c r="P174" s="55"/>
      <c r="Q174" s="55"/>
      <c r="R174" s="55"/>
      <c r="S174" s="55"/>
      <c r="T174" s="55"/>
      <c r="U174" s="55"/>
      <c r="V174" s="55"/>
      <c r="W174" s="55"/>
      <c r="X174" s="55"/>
      <c r="Y174" s="55"/>
    </row>
    <row r="175" spans="1:25">
      <c r="A175" s="55"/>
      <c r="B175" s="55"/>
      <c r="C175" s="55"/>
      <c r="D175" s="55"/>
      <c r="E175" s="55"/>
      <c r="F175" s="55"/>
      <c r="G175" s="55"/>
      <c r="H175" s="55"/>
      <c r="I175" s="55"/>
      <c r="J175" s="55"/>
      <c r="K175" s="55"/>
      <c r="L175" s="55"/>
      <c r="M175" s="55"/>
      <c r="N175" s="55"/>
      <c r="O175" s="55"/>
      <c r="P175" s="55"/>
      <c r="Q175" s="55"/>
      <c r="R175" s="55"/>
      <c r="S175" s="55"/>
      <c r="T175" s="55"/>
      <c r="U175" s="55"/>
      <c r="V175" s="55"/>
      <c r="W175" s="55"/>
      <c r="X175" s="55"/>
      <c r="Y175" s="55"/>
    </row>
    <row r="176" spans="1:25">
      <c r="A176" s="55"/>
      <c r="B176" s="55"/>
      <c r="C176" s="55"/>
      <c r="D176" s="55"/>
      <c r="E176" s="55"/>
      <c r="F176" s="55"/>
      <c r="G176" s="55"/>
      <c r="H176" s="55"/>
      <c r="I176" s="55"/>
      <c r="J176" s="55"/>
      <c r="K176" s="55"/>
      <c r="L176" s="55"/>
      <c r="M176" s="55"/>
      <c r="N176" s="55"/>
      <c r="O176" s="55"/>
      <c r="P176" s="55"/>
      <c r="Q176" s="55"/>
      <c r="R176" s="55"/>
      <c r="S176" s="55"/>
      <c r="T176" s="55"/>
      <c r="U176" s="55"/>
      <c r="V176" s="55"/>
      <c r="W176" s="55"/>
      <c r="X176" s="55"/>
      <c r="Y176" s="55"/>
    </row>
    <row r="177" spans="1:25">
      <c r="A177" s="55"/>
      <c r="B177" s="55"/>
      <c r="C177" s="55"/>
      <c r="D177" s="55"/>
      <c r="E177" s="55"/>
      <c r="F177" s="55"/>
      <c r="G177" s="55"/>
      <c r="H177" s="55"/>
      <c r="I177" s="55"/>
      <c r="J177" s="55"/>
      <c r="K177" s="55"/>
      <c r="L177" s="55"/>
      <c r="M177" s="55"/>
      <c r="N177" s="55"/>
      <c r="O177" s="55"/>
      <c r="P177" s="55"/>
      <c r="Q177" s="55"/>
      <c r="R177" s="55"/>
      <c r="S177" s="55"/>
      <c r="T177" s="55"/>
      <c r="U177" s="55"/>
      <c r="V177" s="55"/>
      <c r="W177" s="55"/>
      <c r="X177" s="55"/>
      <c r="Y177" s="55"/>
    </row>
    <row r="178" spans="1:25">
      <c r="A178" s="55"/>
      <c r="B178" s="55"/>
      <c r="C178" s="55"/>
      <c r="D178" s="55"/>
      <c r="E178" s="55"/>
      <c r="F178" s="55"/>
      <c r="G178" s="55"/>
      <c r="H178" s="55"/>
      <c r="I178" s="55"/>
      <c r="J178" s="55"/>
      <c r="K178" s="55"/>
      <c r="L178" s="55"/>
      <c r="M178" s="55"/>
      <c r="N178" s="55"/>
      <c r="O178" s="55"/>
      <c r="P178" s="55"/>
      <c r="Q178" s="55"/>
      <c r="R178" s="55"/>
      <c r="S178" s="55"/>
      <c r="T178" s="55"/>
      <c r="U178" s="55"/>
      <c r="V178" s="55"/>
      <c r="W178" s="55"/>
      <c r="X178" s="55"/>
      <c r="Y178" s="55"/>
    </row>
    <row r="179" spans="1:25">
      <c r="A179" s="55"/>
      <c r="B179" s="55"/>
      <c r="C179" s="55"/>
      <c r="D179" s="55"/>
      <c r="E179" s="55"/>
      <c r="F179" s="55"/>
      <c r="G179" s="55"/>
      <c r="H179" s="55"/>
      <c r="I179" s="55"/>
      <c r="J179" s="55"/>
      <c r="K179" s="55"/>
      <c r="L179" s="55"/>
      <c r="M179" s="55"/>
      <c r="N179" s="55"/>
      <c r="O179" s="55"/>
      <c r="P179" s="55"/>
      <c r="Q179" s="55"/>
      <c r="R179" s="55"/>
      <c r="S179" s="55"/>
      <c r="T179" s="55"/>
      <c r="U179" s="55"/>
      <c r="V179" s="55"/>
      <c r="W179" s="55"/>
      <c r="X179" s="55"/>
      <c r="Y179" s="55"/>
    </row>
    <row r="180" spans="1:25">
      <c r="A180" s="55"/>
      <c r="B180" s="55"/>
      <c r="C180" s="55"/>
      <c r="D180" s="55"/>
      <c r="E180" s="55"/>
      <c r="F180" s="55"/>
      <c r="G180" s="55"/>
      <c r="H180" s="55"/>
      <c r="I180" s="55"/>
      <c r="J180" s="55"/>
      <c r="K180" s="55"/>
      <c r="L180" s="55"/>
      <c r="M180" s="55"/>
      <c r="N180" s="55"/>
      <c r="O180" s="55"/>
      <c r="P180" s="55"/>
      <c r="Q180" s="55"/>
      <c r="R180" s="55"/>
      <c r="S180" s="55"/>
      <c r="T180" s="55"/>
      <c r="U180" s="55"/>
      <c r="V180" s="55"/>
      <c r="W180" s="55"/>
      <c r="X180" s="55"/>
      <c r="Y180" s="55"/>
    </row>
    <row r="181" spans="1:25">
      <c r="A181" s="55"/>
      <c r="B181" s="55"/>
      <c r="C181" s="55"/>
      <c r="D181" s="55"/>
      <c r="E181" s="55"/>
      <c r="F181" s="55"/>
      <c r="G181" s="55"/>
      <c r="H181" s="55"/>
      <c r="I181" s="55"/>
      <c r="J181" s="55"/>
      <c r="K181" s="55"/>
      <c r="L181" s="55"/>
      <c r="M181" s="55"/>
      <c r="N181" s="55"/>
      <c r="O181" s="55"/>
      <c r="P181" s="55"/>
      <c r="Q181" s="55"/>
      <c r="R181" s="55"/>
      <c r="S181" s="55"/>
      <c r="T181" s="55"/>
      <c r="U181" s="55"/>
      <c r="V181" s="55"/>
      <c r="W181" s="55"/>
      <c r="X181" s="55"/>
      <c r="Y181" s="55"/>
    </row>
    <row r="182" spans="1:25">
      <c r="A182" s="55"/>
      <c r="B182" s="55"/>
      <c r="C182" s="55"/>
      <c r="D182" s="55"/>
      <c r="E182" s="55"/>
      <c r="F182" s="55"/>
      <c r="G182" s="55"/>
      <c r="H182" s="55"/>
      <c r="I182" s="55"/>
      <c r="J182" s="55"/>
      <c r="K182" s="55"/>
      <c r="L182" s="55"/>
      <c r="M182" s="55"/>
      <c r="N182" s="55"/>
      <c r="O182" s="55"/>
      <c r="P182" s="55"/>
      <c r="Q182" s="55"/>
      <c r="R182" s="55"/>
      <c r="S182" s="55"/>
      <c r="T182" s="55"/>
      <c r="U182" s="55"/>
      <c r="V182" s="55"/>
      <c r="W182" s="55"/>
      <c r="X182" s="55"/>
      <c r="Y182" s="55"/>
    </row>
    <row r="183" spans="1:25">
      <c r="A183" s="55"/>
      <c r="B183" s="55"/>
      <c r="C183" s="55"/>
      <c r="D183" s="55"/>
      <c r="E183" s="55"/>
      <c r="F183" s="55"/>
      <c r="G183" s="55"/>
      <c r="H183" s="55"/>
      <c r="I183" s="55"/>
      <c r="J183" s="55"/>
      <c r="K183" s="55"/>
      <c r="L183" s="55"/>
      <c r="M183" s="55"/>
      <c r="N183" s="55"/>
      <c r="O183" s="55"/>
      <c r="P183" s="55"/>
      <c r="Q183" s="55"/>
      <c r="R183" s="55"/>
      <c r="S183" s="55"/>
      <c r="T183" s="55"/>
      <c r="U183" s="55"/>
      <c r="V183" s="55"/>
      <c r="W183" s="55"/>
      <c r="X183" s="55"/>
      <c r="Y183" s="55"/>
    </row>
    <row r="184" spans="1:25">
      <c r="A184" s="55"/>
      <c r="B184" s="55"/>
      <c r="C184" s="55"/>
      <c r="D184" s="55"/>
      <c r="E184" s="55"/>
      <c r="F184" s="55"/>
      <c r="G184" s="55"/>
      <c r="H184" s="55"/>
      <c r="I184" s="55"/>
      <c r="J184" s="55"/>
      <c r="K184" s="55"/>
      <c r="L184" s="55"/>
      <c r="M184" s="55"/>
      <c r="N184" s="55"/>
      <c r="O184" s="55"/>
      <c r="P184" s="55"/>
      <c r="Q184" s="55"/>
      <c r="R184" s="55"/>
      <c r="S184" s="55"/>
      <c r="T184" s="55"/>
      <c r="U184" s="55"/>
      <c r="V184" s="55"/>
      <c r="W184" s="55"/>
      <c r="X184" s="55"/>
      <c r="Y184" s="55"/>
    </row>
    <row r="185" spans="1:25">
      <c r="A185" s="55"/>
      <c r="B185" s="55"/>
      <c r="C185" s="55"/>
      <c r="D185" s="55"/>
      <c r="E185" s="55"/>
      <c r="F185" s="55"/>
      <c r="G185" s="55"/>
      <c r="H185" s="55"/>
      <c r="I185" s="55"/>
      <c r="J185" s="55"/>
      <c r="K185" s="55"/>
      <c r="L185" s="55"/>
      <c r="M185" s="55"/>
      <c r="N185" s="55"/>
      <c r="O185" s="55"/>
      <c r="P185" s="55"/>
      <c r="Q185" s="55"/>
      <c r="R185" s="55"/>
      <c r="S185" s="55"/>
      <c r="T185" s="55"/>
      <c r="U185" s="55"/>
      <c r="V185" s="55"/>
      <c r="W185" s="55"/>
      <c r="X185" s="55"/>
      <c r="Y185" s="55"/>
    </row>
    <row r="186" spans="1:25">
      <c r="A186" s="55"/>
      <c r="B186" s="55"/>
      <c r="C186" s="55"/>
      <c r="D186" s="55"/>
      <c r="E186" s="55"/>
      <c r="F186" s="55"/>
      <c r="G186" s="55"/>
      <c r="H186" s="55"/>
      <c r="I186" s="55"/>
      <c r="J186" s="55"/>
      <c r="K186" s="55"/>
      <c r="L186" s="55"/>
      <c r="M186" s="55"/>
      <c r="N186" s="55"/>
      <c r="O186" s="55"/>
      <c r="P186" s="55"/>
      <c r="Q186" s="55"/>
      <c r="R186" s="55"/>
      <c r="S186" s="55"/>
      <c r="T186" s="55"/>
      <c r="U186" s="55"/>
      <c r="V186" s="55"/>
      <c r="W186" s="55"/>
      <c r="X186" s="55"/>
      <c r="Y186" s="55"/>
    </row>
    <row r="187" spans="1:25">
      <c r="A187" s="55"/>
      <c r="B187" s="55"/>
      <c r="C187" s="55"/>
      <c r="D187" s="55"/>
      <c r="E187" s="55"/>
      <c r="F187" s="55"/>
      <c r="G187" s="55"/>
      <c r="H187" s="55"/>
      <c r="I187" s="55"/>
      <c r="J187" s="55"/>
      <c r="K187" s="55"/>
      <c r="L187" s="55"/>
      <c r="M187" s="55"/>
      <c r="N187" s="55"/>
      <c r="O187" s="55"/>
      <c r="P187" s="55"/>
      <c r="Q187" s="55"/>
      <c r="R187" s="55"/>
      <c r="S187" s="55"/>
      <c r="T187" s="55"/>
      <c r="U187" s="55"/>
      <c r="V187" s="55"/>
      <c r="W187" s="55"/>
      <c r="X187" s="55"/>
      <c r="Y187" s="55"/>
    </row>
    <row r="188" spans="1:25">
      <c r="A188" s="55"/>
      <c r="B188" s="55"/>
      <c r="C188" s="55"/>
      <c r="D188" s="55"/>
      <c r="E188" s="55"/>
      <c r="F188" s="55"/>
      <c r="G188" s="55"/>
      <c r="H188" s="55"/>
      <c r="I188" s="55"/>
      <c r="J188" s="55"/>
      <c r="K188" s="55"/>
      <c r="L188" s="55"/>
      <c r="M188" s="55"/>
      <c r="N188" s="55"/>
      <c r="O188" s="55"/>
      <c r="P188" s="55"/>
      <c r="Q188" s="55"/>
      <c r="R188" s="55"/>
      <c r="S188" s="55"/>
      <c r="T188" s="55"/>
      <c r="U188" s="55"/>
      <c r="V188" s="55"/>
      <c r="W188" s="55"/>
      <c r="X188" s="55"/>
      <c r="Y188" s="55"/>
    </row>
    <row r="189" spans="1:25">
      <c r="A189" s="55"/>
      <c r="B189" s="55"/>
      <c r="C189" s="55"/>
      <c r="D189" s="55"/>
      <c r="E189" s="55"/>
      <c r="F189" s="55"/>
      <c r="G189" s="55"/>
      <c r="H189" s="55"/>
      <c r="I189" s="55"/>
      <c r="J189" s="55"/>
      <c r="K189" s="55"/>
      <c r="L189" s="55"/>
      <c r="M189" s="55"/>
      <c r="N189" s="55"/>
      <c r="O189" s="55"/>
      <c r="P189" s="55"/>
      <c r="Q189" s="55"/>
      <c r="R189" s="55"/>
      <c r="S189" s="55"/>
      <c r="T189" s="55"/>
      <c r="U189" s="55"/>
      <c r="V189" s="55"/>
      <c r="W189" s="55"/>
      <c r="X189" s="55"/>
      <c r="Y189" s="55"/>
    </row>
    <row r="190" spans="1:25">
      <c r="A190" s="55"/>
      <c r="B190" s="55"/>
      <c r="C190" s="55"/>
      <c r="D190" s="55"/>
      <c r="E190" s="55"/>
      <c r="F190" s="55"/>
      <c r="G190" s="55"/>
      <c r="H190" s="55"/>
      <c r="I190" s="55"/>
      <c r="J190" s="55"/>
      <c r="K190" s="55"/>
      <c r="L190" s="55"/>
      <c r="M190" s="55"/>
      <c r="N190" s="55"/>
      <c r="O190" s="55"/>
      <c r="P190" s="55"/>
      <c r="Q190" s="55"/>
      <c r="R190" s="55"/>
      <c r="S190" s="55"/>
      <c r="T190" s="55"/>
      <c r="U190" s="55"/>
      <c r="V190" s="55"/>
      <c r="W190" s="55"/>
      <c r="X190" s="55"/>
      <c r="Y190" s="55"/>
    </row>
    <row r="191" spans="1:25">
      <c r="A191" s="55"/>
      <c r="B191" s="55"/>
      <c r="C191" s="55"/>
      <c r="D191" s="55"/>
      <c r="E191" s="55"/>
      <c r="F191" s="55"/>
      <c r="G191" s="55"/>
      <c r="H191" s="55"/>
      <c r="I191" s="55"/>
      <c r="J191" s="55"/>
      <c r="K191" s="55"/>
      <c r="L191" s="55"/>
      <c r="M191" s="55"/>
      <c r="N191" s="55"/>
      <c r="O191" s="55"/>
      <c r="P191" s="55"/>
      <c r="Q191" s="55"/>
      <c r="R191" s="55"/>
      <c r="S191" s="55"/>
      <c r="T191" s="55"/>
      <c r="U191" s="55"/>
      <c r="V191" s="55"/>
      <c r="W191" s="55"/>
      <c r="X191" s="55"/>
      <c r="Y191" s="55"/>
    </row>
    <row r="192" spans="1:25">
      <c r="A192" s="55"/>
      <c r="B192" s="55"/>
      <c r="C192" s="55"/>
      <c r="D192" s="55"/>
      <c r="E192" s="55"/>
      <c r="F192" s="55"/>
      <c r="G192" s="55"/>
      <c r="H192" s="55"/>
      <c r="I192" s="55"/>
      <c r="J192" s="55"/>
      <c r="K192" s="55"/>
      <c r="L192" s="55"/>
      <c r="M192" s="55"/>
      <c r="N192" s="55"/>
      <c r="O192" s="55"/>
      <c r="P192" s="55"/>
      <c r="Q192" s="55"/>
      <c r="R192" s="55"/>
      <c r="S192" s="55"/>
      <c r="T192" s="55"/>
      <c r="U192" s="55"/>
      <c r="V192" s="55"/>
      <c r="W192" s="55"/>
      <c r="X192" s="55"/>
      <c r="Y192" s="55"/>
    </row>
    <row r="193" spans="1:25">
      <c r="A193" s="55"/>
      <c r="B193" s="55"/>
      <c r="C193" s="55"/>
      <c r="D193" s="55"/>
      <c r="E193" s="55"/>
      <c r="F193" s="55"/>
      <c r="G193" s="55"/>
      <c r="H193" s="55"/>
      <c r="I193" s="55"/>
      <c r="J193" s="55"/>
      <c r="K193" s="55"/>
      <c r="L193" s="55"/>
      <c r="M193" s="55"/>
      <c r="N193" s="55"/>
      <c r="O193" s="55"/>
      <c r="P193" s="55"/>
      <c r="Q193" s="55"/>
      <c r="R193" s="55"/>
      <c r="S193" s="55"/>
      <c r="T193" s="55"/>
      <c r="U193" s="55"/>
      <c r="V193" s="55"/>
      <c r="W193" s="55"/>
      <c r="X193" s="55"/>
      <c r="Y193" s="55"/>
    </row>
    <row r="194" spans="1:25">
      <c r="A194" s="55"/>
      <c r="B194" s="55"/>
      <c r="C194" s="55"/>
      <c r="D194" s="55"/>
      <c r="E194" s="55"/>
      <c r="F194" s="55"/>
      <c r="G194" s="55"/>
      <c r="H194" s="55"/>
      <c r="I194" s="55"/>
      <c r="J194" s="55"/>
      <c r="K194" s="55"/>
      <c r="L194" s="55"/>
      <c r="M194" s="55"/>
      <c r="N194" s="55"/>
      <c r="O194" s="55"/>
      <c r="P194" s="55"/>
      <c r="Q194" s="55"/>
      <c r="R194" s="55"/>
      <c r="S194" s="55"/>
      <c r="T194" s="55"/>
      <c r="U194" s="55"/>
      <c r="V194" s="55"/>
      <c r="W194" s="55"/>
      <c r="X194" s="55"/>
      <c r="Y194" s="55"/>
    </row>
    <row r="195" spans="1:25">
      <c r="A195" s="55"/>
      <c r="B195" s="55"/>
      <c r="C195" s="55"/>
      <c r="D195" s="55"/>
      <c r="E195" s="55"/>
      <c r="F195" s="55"/>
      <c r="G195" s="55"/>
      <c r="H195" s="55"/>
      <c r="I195" s="55"/>
      <c r="J195" s="55"/>
      <c r="K195" s="55"/>
      <c r="L195" s="55"/>
      <c r="M195" s="55"/>
      <c r="N195" s="55"/>
      <c r="O195" s="55"/>
      <c r="P195" s="55"/>
      <c r="Q195" s="55"/>
      <c r="R195" s="55"/>
      <c r="S195" s="55"/>
      <c r="T195" s="55"/>
      <c r="U195" s="55"/>
      <c r="V195" s="55"/>
      <c r="W195" s="55"/>
      <c r="X195" s="55"/>
      <c r="Y195" s="55"/>
    </row>
    <row r="196" spans="1:25">
      <c r="A196" s="55"/>
      <c r="B196" s="55"/>
      <c r="C196" s="55"/>
      <c r="D196" s="55"/>
      <c r="E196" s="55"/>
      <c r="F196" s="55"/>
      <c r="G196" s="55"/>
      <c r="H196" s="55"/>
      <c r="I196" s="55"/>
      <c r="J196" s="55"/>
      <c r="K196" s="55"/>
      <c r="L196" s="55"/>
      <c r="M196" s="55"/>
      <c r="N196" s="55"/>
      <c r="O196" s="55"/>
      <c r="P196" s="55"/>
      <c r="Q196" s="55"/>
      <c r="R196" s="55"/>
      <c r="S196" s="55"/>
      <c r="T196" s="55"/>
      <c r="U196" s="55"/>
      <c r="V196" s="55"/>
      <c r="W196" s="55"/>
      <c r="X196" s="55"/>
      <c r="Y196" s="55"/>
    </row>
    <row r="197" spans="1:25">
      <c r="A197" s="55"/>
      <c r="B197" s="55"/>
      <c r="C197" s="55"/>
      <c r="D197" s="55"/>
      <c r="E197" s="55"/>
      <c r="F197" s="55"/>
      <c r="G197" s="55"/>
      <c r="H197" s="55"/>
      <c r="I197" s="55"/>
      <c r="J197" s="55"/>
      <c r="K197" s="55"/>
      <c r="L197" s="55"/>
      <c r="M197" s="55"/>
      <c r="N197" s="55"/>
      <c r="O197" s="55"/>
      <c r="P197" s="55"/>
      <c r="Q197" s="55"/>
      <c r="R197" s="55"/>
      <c r="S197" s="55"/>
      <c r="T197" s="55"/>
      <c r="U197" s="55"/>
      <c r="V197" s="55"/>
      <c r="W197" s="55"/>
      <c r="X197" s="55"/>
      <c r="Y197" s="55"/>
    </row>
    <row r="198" spans="1:25">
      <c r="A198" s="55"/>
      <c r="B198" s="55"/>
      <c r="C198" s="55"/>
      <c r="D198" s="55"/>
      <c r="E198" s="55"/>
      <c r="F198" s="55"/>
      <c r="G198" s="55"/>
      <c r="H198" s="55"/>
      <c r="I198" s="55"/>
      <c r="J198" s="55"/>
      <c r="K198" s="55"/>
      <c r="L198" s="55"/>
      <c r="M198" s="55"/>
      <c r="N198" s="55"/>
      <c r="O198" s="55"/>
      <c r="P198" s="55"/>
      <c r="Q198" s="55"/>
      <c r="R198" s="55"/>
      <c r="S198" s="55"/>
      <c r="T198" s="55"/>
      <c r="U198" s="55"/>
      <c r="V198" s="55"/>
      <c r="W198" s="55"/>
      <c r="X198" s="55"/>
      <c r="Y198" s="55"/>
    </row>
    <row r="199" spans="1:25">
      <c r="A199" s="55"/>
      <c r="B199" s="55"/>
      <c r="C199" s="55"/>
      <c r="D199" s="55"/>
      <c r="E199" s="55"/>
      <c r="F199" s="55"/>
      <c r="G199" s="55"/>
      <c r="H199" s="55"/>
      <c r="I199" s="55"/>
      <c r="J199" s="55"/>
      <c r="K199" s="55"/>
      <c r="L199" s="55"/>
      <c r="M199" s="55"/>
      <c r="N199" s="55"/>
      <c r="O199" s="55"/>
      <c r="P199" s="55"/>
      <c r="Q199" s="55"/>
      <c r="R199" s="55"/>
      <c r="S199" s="55"/>
      <c r="T199" s="55"/>
      <c r="U199" s="55"/>
      <c r="V199" s="55"/>
      <c r="W199" s="55"/>
      <c r="X199" s="55"/>
      <c r="Y199" s="55"/>
    </row>
    <row r="200" spans="1:25">
      <c r="A200" s="55"/>
      <c r="B200" s="55"/>
      <c r="C200" s="55"/>
      <c r="D200" s="55"/>
      <c r="E200" s="55"/>
      <c r="F200" s="55"/>
      <c r="G200" s="55"/>
      <c r="H200" s="55"/>
      <c r="I200" s="55"/>
      <c r="J200" s="55"/>
      <c r="K200" s="55"/>
      <c r="L200" s="55"/>
      <c r="M200" s="55"/>
      <c r="N200" s="55"/>
      <c r="O200" s="55"/>
      <c r="P200" s="55"/>
      <c r="Q200" s="55"/>
      <c r="R200" s="55"/>
      <c r="S200" s="55"/>
      <c r="T200" s="55"/>
      <c r="U200" s="55"/>
      <c r="V200" s="55"/>
      <c r="W200" s="55"/>
      <c r="X200" s="55"/>
      <c r="Y200" s="55"/>
    </row>
    <row r="201" spans="1:25">
      <c r="A201" s="55"/>
      <c r="B201" s="55"/>
      <c r="C201" s="55"/>
      <c r="D201" s="55"/>
      <c r="E201" s="55"/>
      <c r="F201" s="55"/>
      <c r="G201" s="55"/>
      <c r="H201" s="55"/>
      <c r="I201" s="55"/>
      <c r="J201" s="55"/>
      <c r="K201" s="55"/>
      <c r="L201" s="55"/>
      <c r="M201" s="55"/>
      <c r="N201" s="55"/>
      <c r="O201" s="55"/>
      <c r="P201" s="55"/>
      <c r="Q201" s="55"/>
      <c r="R201" s="55"/>
      <c r="S201" s="55"/>
      <c r="T201" s="55"/>
      <c r="U201" s="55"/>
      <c r="V201" s="55"/>
      <c r="W201" s="55"/>
      <c r="X201" s="55"/>
      <c r="Y201" s="55"/>
    </row>
    <row r="202" spans="1:25">
      <c r="A202" s="55"/>
      <c r="B202" s="55"/>
      <c r="C202" s="55"/>
      <c r="D202" s="55"/>
      <c r="E202" s="55"/>
      <c r="F202" s="55"/>
      <c r="G202" s="55"/>
      <c r="H202" s="55"/>
      <c r="I202" s="55"/>
      <c r="J202" s="55"/>
      <c r="K202" s="55"/>
      <c r="L202" s="55"/>
      <c r="M202" s="55"/>
      <c r="N202" s="55"/>
      <c r="O202" s="55"/>
      <c r="P202" s="55"/>
      <c r="Q202" s="55"/>
      <c r="R202" s="55"/>
      <c r="S202" s="55"/>
      <c r="T202" s="55"/>
      <c r="U202" s="55"/>
      <c r="V202" s="55"/>
      <c r="W202" s="55"/>
      <c r="X202" s="55"/>
      <c r="Y202" s="55"/>
    </row>
    <row r="203" spans="1:25">
      <c r="A203" s="55"/>
      <c r="B203" s="55"/>
      <c r="C203" s="55"/>
      <c r="D203" s="55"/>
      <c r="E203" s="55"/>
      <c r="F203" s="55"/>
      <c r="G203" s="55"/>
      <c r="H203" s="55"/>
      <c r="I203" s="55"/>
      <c r="J203" s="55"/>
      <c r="K203" s="55"/>
      <c r="L203" s="55"/>
      <c r="M203" s="55"/>
      <c r="N203" s="55"/>
      <c r="O203" s="55"/>
      <c r="P203" s="55"/>
      <c r="Q203" s="55"/>
      <c r="R203" s="55"/>
      <c r="S203" s="55"/>
      <c r="T203" s="55"/>
      <c r="U203" s="55"/>
      <c r="V203" s="55"/>
      <c r="W203" s="55"/>
      <c r="X203" s="55"/>
      <c r="Y203" s="55"/>
    </row>
    <row r="204" spans="1:25">
      <c r="A204" s="55"/>
      <c r="B204" s="55"/>
      <c r="C204" s="55"/>
      <c r="D204" s="55"/>
      <c r="E204" s="55"/>
      <c r="F204" s="55"/>
      <c r="G204" s="55"/>
      <c r="H204" s="55"/>
      <c r="I204" s="55"/>
      <c r="J204" s="55"/>
      <c r="K204" s="55"/>
      <c r="L204" s="55"/>
      <c r="M204" s="55"/>
      <c r="N204" s="55"/>
      <c r="O204" s="55"/>
      <c r="P204" s="55"/>
      <c r="Q204" s="55"/>
      <c r="R204" s="55"/>
      <c r="S204" s="55"/>
      <c r="T204" s="55"/>
      <c r="U204" s="55"/>
      <c r="V204" s="55"/>
      <c r="W204" s="55"/>
      <c r="X204" s="55"/>
      <c r="Y204" s="55"/>
    </row>
    <row r="205" spans="1:25">
      <c r="A205" s="55"/>
      <c r="B205" s="55"/>
      <c r="C205" s="55"/>
      <c r="D205" s="55"/>
      <c r="E205" s="55"/>
      <c r="F205" s="55"/>
      <c r="G205" s="55"/>
      <c r="H205" s="55"/>
      <c r="I205" s="55"/>
      <c r="J205" s="55"/>
      <c r="K205" s="55"/>
      <c r="L205" s="55"/>
      <c r="M205" s="55"/>
      <c r="N205" s="55"/>
      <c r="O205" s="55"/>
      <c r="P205" s="55"/>
      <c r="Q205" s="55"/>
      <c r="R205" s="55"/>
      <c r="S205" s="55"/>
      <c r="T205" s="55"/>
      <c r="U205" s="55"/>
      <c r="V205" s="55"/>
      <c r="W205" s="55"/>
      <c r="X205" s="55"/>
      <c r="Y205" s="55"/>
    </row>
    <row r="206" spans="1:25">
      <c r="A206" s="55"/>
      <c r="B206" s="55"/>
      <c r="C206" s="55"/>
      <c r="D206" s="55"/>
      <c r="E206" s="55"/>
      <c r="F206" s="55"/>
      <c r="G206" s="55"/>
      <c r="H206" s="55"/>
      <c r="I206" s="55"/>
      <c r="J206" s="55"/>
      <c r="K206" s="55"/>
      <c r="L206" s="55"/>
      <c r="M206" s="55"/>
      <c r="N206" s="55"/>
      <c r="O206" s="55"/>
      <c r="P206" s="55"/>
      <c r="Q206" s="55"/>
      <c r="R206" s="55"/>
      <c r="S206" s="55"/>
      <c r="T206" s="55"/>
      <c r="U206" s="55"/>
      <c r="V206" s="55"/>
      <c r="W206" s="55"/>
      <c r="X206" s="55"/>
      <c r="Y206" s="55"/>
    </row>
    <row r="207" spans="1:25">
      <c r="A207" s="55"/>
      <c r="B207" s="55"/>
      <c r="C207" s="55"/>
      <c r="D207" s="55"/>
      <c r="E207" s="55"/>
      <c r="F207" s="55"/>
      <c r="G207" s="55"/>
      <c r="H207" s="55"/>
      <c r="I207" s="55"/>
      <c r="J207" s="55"/>
      <c r="K207" s="55"/>
      <c r="L207" s="55"/>
      <c r="M207" s="55"/>
      <c r="N207" s="55"/>
      <c r="O207" s="55"/>
      <c r="P207" s="55"/>
      <c r="Q207" s="55"/>
      <c r="R207" s="55"/>
      <c r="S207" s="55"/>
      <c r="T207" s="55"/>
      <c r="U207" s="55"/>
      <c r="V207" s="55"/>
      <c r="W207" s="55"/>
      <c r="X207" s="55"/>
      <c r="Y207" s="55"/>
    </row>
    <row r="208" spans="1:25">
      <c r="A208" s="55"/>
      <c r="B208" s="55"/>
      <c r="C208" s="55"/>
      <c r="D208" s="55"/>
      <c r="E208" s="55"/>
      <c r="F208" s="55"/>
      <c r="G208" s="55"/>
      <c r="H208" s="55"/>
      <c r="I208" s="55"/>
      <c r="J208" s="55"/>
      <c r="K208" s="55"/>
      <c r="L208" s="55"/>
      <c r="M208" s="55"/>
      <c r="N208" s="55"/>
      <c r="O208" s="55"/>
      <c r="P208" s="55"/>
      <c r="Q208" s="55"/>
      <c r="R208" s="55"/>
      <c r="S208" s="55"/>
      <c r="T208" s="55"/>
      <c r="U208" s="55"/>
      <c r="V208" s="55"/>
      <c r="W208" s="55"/>
      <c r="X208" s="55"/>
      <c r="Y208" s="55"/>
    </row>
    <row r="209" spans="1:25">
      <c r="A209" s="55"/>
      <c r="B209" s="55"/>
      <c r="C209" s="55"/>
      <c r="D209" s="55"/>
      <c r="E209" s="55"/>
      <c r="F209" s="55"/>
      <c r="G209" s="55"/>
      <c r="H209" s="55"/>
      <c r="I209" s="55"/>
      <c r="J209" s="55"/>
      <c r="K209" s="55"/>
      <c r="L209" s="55"/>
      <c r="M209" s="55"/>
      <c r="N209" s="55"/>
      <c r="O209" s="55"/>
      <c r="P209" s="55"/>
      <c r="Q209" s="55"/>
      <c r="R209" s="55"/>
      <c r="S209" s="55"/>
      <c r="T209" s="55"/>
      <c r="U209" s="55"/>
      <c r="V209" s="55"/>
      <c r="W209" s="55"/>
      <c r="X209" s="55"/>
      <c r="Y209" s="55"/>
    </row>
    <row r="210" spans="1:25">
      <c r="A210" s="55"/>
      <c r="B210" s="55"/>
      <c r="C210" s="55"/>
      <c r="D210" s="55"/>
      <c r="E210" s="55"/>
      <c r="F210" s="55"/>
      <c r="G210" s="55"/>
      <c r="H210" s="55"/>
      <c r="I210" s="55"/>
      <c r="J210" s="55"/>
      <c r="K210" s="55"/>
      <c r="L210" s="55"/>
      <c r="M210" s="55"/>
      <c r="N210" s="55"/>
      <c r="O210" s="55"/>
      <c r="P210" s="55"/>
      <c r="Q210" s="55"/>
      <c r="R210" s="55"/>
      <c r="S210" s="55"/>
      <c r="T210" s="55"/>
      <c r="U210" s="55"/>
      <c r="V210" s="55"/>
      <c r="W210" s="55"/>
      <c r="X210" s="55"/>
      <c r="Y210" s="55"/>
    </row>
    <row r="211" spans="1:25">
      <c r="A211" s="55"/>
      <c r="B211" s="55"/>
      <c r="C211" s="55"/>
      <c r="D211" s="55"/>
      <c r="E211" s="55"/>
      <c r="F211" s="55"/>
      <c r="G211" s="55"/>
      <c r="H211" s="55"/>
      <c r="I211" s="55"/>
      <c r="J211" s="55"/>
      <c r="K211" s="55"/>
      <c r="L211" s="55"/>
      <c r="M211" s="55"/>
      <c r="N211" s="55"/>
      <c r="O211" s="55"/>
      <c r="P211" s="55"/>
      <c r="Q211" s="55"/>
      <c r="R211" s="55"/>
      <c r="S211" s="55"/>
      <c r="T211" s="55"/>
      <c r="U211" s="55"/>
      <c r="V211" s="55"/>
      <c r="W211" s="55"/>
      <c r="X211" s="55"/>
      <c r="Y211" s="55"/>
    </row>
    <row r="212" spans="1:25">
      <c r="A212" s="55"/>
      <c r="B212" s="55"/>
      <c r="C212" s="55"/>
      <c r="D212" s="55"/>
      <c r="E212" s="55"/>
      <c r="F212" s="55"/>
      <c r="G212" s="55"/>
      <c r="H212" s="55"/>
      <c r="I212" s="55"/>
      <c r="J212" s="55"/>
      <c r="K212" s="55"/>
      <c r="L212" s="55"/>
      <c r="M212" s="55"/>
      <c r="N212" s="55"/>
      <c r="O212" s="55"/>
      <c r="P212" s="55"/>
      <c r="Q212" s="55"/>
      <c r="R212" s="55"/>
      <c r="S212" s="55"/>
      <c r="T212" s="55"/>
      <c r="U212" s="55"/>
      <c r="V212" s="55"/>
      <c r="W212" s="55"/>
      <c r="X212" s="55"/>
      <c r="Y212" s="55"/>
    </row>
    <row r="213" spans="1:25">
      <c r="A213" s="55"/>
      <c r="B213" s="55"/>
      <c r="C213" s="55"/>
      <c r="D213" s="55"/>
      <c r="E213" s="55"/>
      <c r="F213" s="55"/>
      <c r="G213" s="55"/>
      <c r="H213" s="55"/>
      <c r="I213" s="55"/>
      <c r="J213" s="55"/>
      <c r="K213" s="55"/>
      <c r="L213" s="55"/>
      <c r="M213" s="55"/>
      <c r="N213" s="55"/>
      <c r="O213" s="55"/>
      <c r="P213" s="55"/>
      <c r="Q213" s="55"/>
      <c r="R213" s="55"/>
      <c r="S213" s="55"/>
      <c r="T213" s="55"/>
      <c r="U213" s="55"/>
      <c r="V213" s="55"/>
      <c r="W213" s="55"/>
      <c r="X213" s="55"/>
      <c r="Y213" s="55"/>
    </row>
    <row r="214" spans="1:25">
      <c r="A214" s="55"/>
      <c r="B214" s="55"/>
      <c r="C214" s="55"/>
      <c r="D214" s="55"/>
      <c r="E214" s="55"/>
      <c r="F214" s="55"/>
      <c r="G214" s="55"/>
      <c r="H214" s="55"/>
      <c r="I214" s="55"/>
      <c r="J214" s="55"/>
      <c r="K214" s="55"/>
      <c r="L214" s="55"/>
      <c r="M214" s="55"/>
      <c r="N214" s="55"/>
      <c r="O214" s="55"/>
      <c r="P214" s="55"/>
      <c r="Q214" s="55"/>
      <c r="R214" s="55"/>
      <c r="S214" s="55"/>
      <c r="T214" s="55"/>
      <c r="U214" s="55"/>
      <c r="V214" s="55"/>
      <c r="W214" s="55"/>
      <c r="X214" s="55"/>
      <c r="Y214" s="55"/>
    </row>
    <row r="215" spans="1:25">
      <c r="A215" s="55"/>
      <c r="B215" s="55"/>
      <c r="C215" s="55"/>
      <c r="D215" s="55"/>
      <c r="E215" s="55"/>
      <c r="F215" s="55"/>
      <c r="G215" s="55"/>
      <c r="H215" s="55"/>
      <c r="I215" s="55"/>
      <c r="J215" s="55"/>
      <c r="K215" s="55"/>
      <c r="L215" s="55"/>
      <c r="M215" s="55"/>
      <c r="N215" s="55"/>
      <c r="O215" s="55"/>
      <c r="P215" s="55"/>
      <c r="Q215" s="55"/>
      <c r="R215" s="55"/>
      <c r="S215" s="55"/>
      <c r="T215" s="55"/>
      <c r="U215" s="55"/>
      <c r="V215" s="55"/>
      <c r="W215" s="55"/>
      <c r="X215" s="55"/>
      <c r="Y215" s="55"/>
    </row>
    <row r="216" spans="1:25">
      <c r="A216" s="55"/>
      <c r="B216" s="55"/>
      <c r="C216" s="55"/>
      <c r="D216" s="55"/>
      <c r="E216" s="55"/>
      <c r="F216" s="55"/>
      <c r="G216" s="55"/>
      <c r="H216" s="55"/>
      <c r="I216" s="55"/>
      <c r="J216" s="55"/>
      <c r="K216" s="55"/>
      <c r="L216" s="55"/>
      <c r="M216" s="55"/>
      <c r="N216" s="55"/>
      <c r="O216" s="55"/>
      <c r="P216" s="55"/>
      <c r="Q216" s="55"/>
      <c r="R216" s="55"/>
      <c r="S216" s="55"/>
      <c r="T216" s="55"/>
      <c r="U216" s="55"/>
      <c r="V216" s="55"/>
      <c r="W216" s="55"/>
      <c r="X216" s="55"/>
      <c r="Y216" s="55"/>
    </row>
    <row r="217" spans="1:25">
      <c r="A217" s="55"/>
      <c r="B217" s="55"/>
      <c r="C217" s="55"/>
      <c r="D217" s="55"/>
      <c r="E217" s="55"/>
      <c r="F217" s="55"/>
      <c r="G217" s="55"/>
      <c r="H217" s="55"/>
      <c r="I217" s="55"/>
      <c r="J217" s="55"/>
      <c r="K217" s="55"/>
      <c r="L217" s="55"/>
      <c r="M217" s="55"/>
      <c r="N217" s="55"/>
      <c r="O217" s="55"/>
      <c r="P217" s="55"/>
      <c r="Q217" s="55"/>
      <c r="R217" s="55"/>
      <c r="S217" s="55"/>
      <c r="T217" s="55"/>
      <c r="U217" s="55"/>
      <c r="V217" s="55"/>
      <c r="W217" s="55"/>
      <c r="X217" s="55"/>
      <c r="Y217" s="55"/>
    </row>
    <row r="218" spans="1:25">
      <c r="A218" s="55"/>
      <c r="B218" s="55"/>
      <c r="C218" s="55"/>
      <c r="D218" s="55"/>
      <c r="E218" s="55"/>
      <c r="F218" s="55"/>
      <c r="G218" s="55"/>
      <c r="H218" s="55"/>
      <c r="I218" s="55"/>
      <c r="J218" s="55"/>
      <c r="K218" s="55"/>
      <c r="L218" s="55"/>
      <c r="M218" s="55"/>
      <c r="N218" s="55"/>
      <c r="O218" s="55"/>
      <c r="P218" s="55"/>
      <c r="Q218" s="55"/>
      <c r="R218" s="55"/>
      <c r="S218" s="55"/>
      <c r="T218" s="55"/>
      <c r="U218" s="55"/>
      <c r="V218" s="55"/>
      <c r="W218" s="55"/>
      <c r="X218" s="55"/>
      <c r="Y218" s="55"/>
    </row>
    <row r="219" spans="1:25">
      <c r="A219" s="55"/>
      <c r="B219" s="55"/>
      <c r="C219" s="55"/>
      <c r="D219" s="55"/>
      <c r="E219" s="55"/>
      <c r="F219" s="55"/>
      <c r="G219" s="55"/>
      <c r="H219" s="55"/>
      <c r="I219" s="55"/>
      <c r="J219" s="55"/>
      <c r="K219" s="55"/>
      <c r="L219" s="55"/>
      <c r="M219" s="55"/>
      <c r="N219" s="55"/>
      <c r="O219" s="55"/>
      <c r="P219" s="55"/>
      <c r="Q219" s="55"/>
      <c r="R219" s="55"/>
      <c r="S219" s="55"/>
      <c r="T219" s="55"/>
      <c r="U219" s="55"/>
      <c r="V219" s="55"/>
      <c r="W219" s="55"/>
      <c r="X219" s="55"/>
      <c r="Y219" s="55"/>
    </row>
    <row r="220" spans="1:25">
      <c r="A220" s="55"/>
      <c r="B220" s="55"/>
      <c r="C220" s="55"/>
      <c r="D220" s="55"/>
      <c r="E220" s="55"/>
      <c r="F220" s="55"/>
      <c r="G220" s="55"/>
      <c r="H220" s="55"/>
      <c r="I220" s="55"/>
      <c r="J220" s="55"/>
      <c r="K220" s="55"/>
      <c r="L220" s="55"/>
      <c r="M220" s="55"/>
      <c r="N220" s="55"/>
      <c r="O220" s="55"/>
      <c r="P220" s="55"/>
      <c r="Q220" s="55"/>
      <c r="R220" s="55"/>
      <c r="S220" s="55"/>
      <c r="T220" s="55"/>
      <c r="U220" s="55"/>
      <c r="V220" s="55"/>
      <c r="W220" s="55"/>
      <c r="X220" s="55"/>
      <c r="Y220" s="55"/>
    </row>
    <row r="221" spans="1:25">
      <c r="A221" s="55"/>
      <c r="B221" s="55"/>
      <c r="C221" s="55"/>
      <c r="D221" s="55"/>
      <c r="E221" s="55"/>
      <c r="F221" s="55"/>
      <c r="G221" s="55"/>
      <c r="H221" s="55"/>
      <c r="I221" s="55"/>
      <c r="J221" s="55"/>
      <c r="K221" s="55"/>
      <c r="L221" s="55"/>
      <c r="M221" s="55"/>
      <c r="N221" s="55"/>
      <c r="O221" s="55"/>
      <c r="P221" s="55"/>
      <c r="Q221" s="55"/>
      <c r="R221" s="55"/>
      <c r="S221" s="55"/>
      <c r="T221" s="55"/>
      <c r="U221" s="55"/>
      <c r="V221" s="55"/>
      <c r="W221" s="55"/>
      <c r="X221" s="55"/>
      <c r="Y221" s="55"/>
    </row>
    <row r="222" spans="1:25">
      <c r="A222" s="55"/>
      <c r="B222" s="55"/>
      <c r="C222" s="55"/>
      <c r="D222" s="55"/>
      <c r="E222" s="55"/>
      <c r="F222" s="55"/>
      <c r="G222" s="55"/>
      <c r="H222" s="55"/>
      <c r="I222" s="55"/>
      <c r="J222" s="55"/>
      <c r="K222" s="55"/>
      <c r="L222" s="55"/>
      <c r="M222" s="55"/>
      <c r="N222" s="55"/>
      <c r="O222" s="55"/>
      <c r="P222" s="55"/>
      <c r="Q222" s="55"/>
      <c r="R222" s="55"/>
      <c r="S222" s="55"/>
      <c r="T222" s="55"/>
      <c r="U222" s="55"/>
      <c r="V222" s="55"/>
      <c r="W222" s="55"/>
      <c r="X222" s="55"/>
      <c r="Y222" s="55"/>
    </row>
    <row r="223" spans="1:25">
      <c r="A223" s="55"/>
      <c r="B223" s="55"/>
      <c r="C223" s="55"/>
      <c r="D223" s="55"/>
      <c r="E223" s="55"/>
      <c r="F223" s="55"/>
      <c r="G223" s="55"/>
      <c r="H223" s="55"/>
      <c r="I223" s="55"/>
      <c r="J223" s="55"/>
      <c r="K223" s="55"/>
      <c r="L223" s="55"/>
      <c r="M223" s="55"/>
      <c r="N223" s="55"/>
      <c r="O223" s="55"/>
      <c r="P223" s="55"/>
      <c r="Q223" s="55"/>
      <c r="R223" s="55"/>
      <c r="S223" s="55"/>
      <c r="T223" s="55"/>
      <c r="U223" s="55"/>
      <c r="V223" s="55"/>
      <c r="W223" s="55"/>
      <c r="X223" s="55"/>
      <c r="Y223" s="55"/>
    </row>
    <row r="224" spans="1:25">
      <c r="A224" s="55"/>
      <c r="B224" s="55"/>
      <c r="C224" s="55"/>
      <c r="D224" s="55"/>
      <c r="E224" s="55"/>
      <c r="F224" s="55"/>
      <c r="G224" s="55"/>
      <c r="H224" s="55"/>
      <c r="I224" s="55"/>
      <c r="J224" s="55"/>
      <c r="K224" s="55"/>
      <c r="L224" s="55"/>
      <c r="M224" s="55"/>
      <c r="N224" s="55"/>
      <c r="O224" s="55"/>
      <c r="P224" s="55"/>
      <c r="Q224" s="55"/>
      <c r="R224" s="55"/>
      <c r="S224" s="55"/>
      <c r="T224" s="55"/>
      <c r="U224" s="55"/>
      <c r="V224" s="55"/>
      <c r="W224" s="55"/>
      <c r="X224" s="55"/>
      <c r="Y224" s="55"/>
    </row>
    <row r="225" spans="1:25">
      <c r="A225" s="55"/>
      <c r="B225" s="55"/>
      <c r="C225" s="55"/>
      <c r="D225" s="55"/>
      <c r="E225" s="55"/>
      <c r="F225" s="55"/>
      <c r="G225" s="55"/>
      <c r="H225" s="55"/>
      <c r="I225" s="55"/>
      <c r="J225" s="55"/>
      <c r="K225" s="55"/>
      <c r="L225" s="55"/>
      <c r="M225" s="55"/>
      <c r="N225" s="55"/>
      <c r="O225" s="55"/>
      <c r="P225" s="55"/>
      <c r="Q225" s="55"/>
      <c r="R225" s="55"/>
      <c r="S225" s="55"/>
      <c r="T225" s="55"/>
      <c r="U225" s="55"/>
      <c r="V225" s="55"/>
      <c r="W225" s="55"/>
      <c r="X225" s="55"/>
      <c r="Y225" s="55"/>
    </row>
    <row r="226" spans="1:25">
      <c r="A226" s="55"/>
      <c r="B226" s="55"/>
      <c r="C226" s="55"/>
      <c r="D226" s="55"/>
      <c r="E226" s="55"/>
      <c r="F226" s="55"/>
      <c r="G226" s="55"/>
      <c r="H226" s="55"/>
      <c r="I226" s="55"/>
      <c r="J226" s="55"/>
      <c r="K226" s="55"/>
      <c r="L226" s="55"/>
      <c r="M226" s="55"/>
      <c r="N226" s="55"/>
      <c r="O226" s="55"/>
      <c r="P226" s="55"/>
      <c r="Q226" s="55"/>
      <c r="R226" s="55"/>
      <c r="S226" s="55"/>
      <c r="T226" s="55"/>
      <c r="U226" s="55"/>
      <c r="V226" s="55"/>
      <c r="W226" s="55"/>
      <c r="X226" s="55"/>
      <c r="Y226" s="55"/>
    </row>
    <row r="227" spans="1:25">
      <c r="A227" s="55"/>
      <c r="B227" s="55"/>
      <c r="C227" s="55"/>
      <c r="D227" s="55"/>
      <c r="E227" s="55"/>
      <c r="F227" s="55"/>
      <c r="G227" s="55"/>
      <c r="H227" s="55"/>
      <c r="I227" s="55"/>
      <c r="J227" s="55"/>
      <c r="K227" s="55"/>
      <c r="L227" s="55"/>
      <c r="M227" s="55"/>
      <c r="N227" s="55"/>
      <c r="O227" s="55"/>
      <c r="P227" s="55"/>
      <c r="Q227" s="55"/>
      <c r="R227" s="55"/>
      <c r="S227" s="55"/>
      <c r="T227" s="55"/>
      <c r="U227" s="55"/>
      <c r="V227" s="55"/>
      <c r="W227" s="55"/>
      <c r="X227" s="55"/>
      <c r="Y227" s="55"/>
    </row>
    <row r="228" spans="1:25">
      <c r="A228" s="55"/>
      <c r="B228" s="55"/>
      <c r="C228" s="55"/>
      <c r="D228" s="55"/>
      <c r="E228" s="55"/>
      <c r="F228" s="55"/>
      <c r="G228" s="55"/>
      <c r="H228" s="55"/>
      <c r="I228" s="55"/>
      <c r="J228" s="55"/>
      <c r="K228" s="55"/>
      <c r="L228" s="55"/>
      <c r="M228" s="55"/>
      <c r="N228" s="55"/>
      <c r="O228" s="55"/>
      <c r="P228" s="55"/>
      <c r="Q228" s="55"/>
      <c r="R228" s="55"/>
      <c r="S228" s="55"/>
      <c r="T228" s="55"/>
      <c r="U228" s="55"/>
      <c r="V228" s="55"/>
      <c r="W228" s="55"/>
      <c r="X228" s="55"/>
      <c r="Y228" s="55"/>
    </row>
    <row r="229" spans="1:25">
      <c r="A229" s="55"/>
      <c r="B229" s="55"/>
      <c r="C229" s="55"/>
      <c r="D229" s="55"/>
      <c r="E229" s="55"/>
      <c r="F229" s="55"/>
      <c r="G229" s="55"/>
      <c r="H229" s="55"/>
      <c r="I229" s="55"/>
      <c r="J229" s="55"/>
      <c r="K229" s="55"/>
      <c r="L229" s="55"/>
      <c r="M229" s="55"/>
      <c r="N229" s="55"/>
      <c r="O229" s="55"/>
      <c r="P229" s="55"/>
      <c r="Q229" s="55"/>
      <c r="R229" s="55"/>
      <c r="S229" s="55"/>
      <c r="T229" s="55"/>
      <c r="U229" s="55"/>
      <c r="V229" s="55"/>
      <c r="W229" s="55"/>
      <c r="X229" s="55"/>
      <c r="Y229" s="55"/>
    </row>
    <row r="230" spans="1:25">
      <c r="A230" s="55"/>
      <c r="B230" s="55"/>
      <c r="C230" s="55"/>
      <c r="D230" s="55"/>
      <c r="E230" s="55"/>
      <c r="F230" s="55"/>
      <c r="G230" s="55"/>
      <c r="H230" s="55"/>
      <c r="I230" s="55"/>
      <c r="J230" s="55"/>
      <c r="K230" s="55"/>
      <c r="L230" s="55"/>
      <c r="M230" s="55"/>
      <c r="N230" s="55"/>
      <c r="O230" s="55"/>
      <c r="P230" s="55"/>
      <c r="Q230" s="55"/>
      <c r="R230" s="55"/>
      <c r="S230" s="55"/>
      <c r="T230" s="55"/>
      <c r="U230" s="55"/>
      <c r="V230" s="55"/>
      <c r="W230" s="55"/>
      <c r="X230" s="55"/>
      <c r="Y230" s="55"/>
    </row>
    <row r="231" spans="1:25">
      <c r="A231" s="55"/>
      <c r="B231" s="55"/>
      <c r="C231" s="55"/>
      <c r="D231" s="55"/>
      <c r="E231" s="55"/>
      <c r="F231" s="55"/>
      <c r="G231" s="55"/>
      <c r="H231" s="55"/>
      <c r="I231" s="55"/>
      <c r="J231" s="55"/>
      <c r="K231" s="55"/>
      <c r="L231" s="55"/>
      <c r="M231" s="55"/>
      <c r="N231" s="55"/>
      <c r="O231" s="55"/>
      <c r="P231" s="55"/>
      <c r="Q231" s="55"/>
      <c r="R231" s="55"/>
      <c r="S231" s="55"/>
      <c r="T231" s="55"/>
      <c r="U231" s="55"/>
      <c r="V231" s="55"/>
      <c r="W231" s="55"/>
      <c r="X231" s="55"/>
      <c r="Y231" s="55"/>
    </row>
    <row r="232" spans="1:25">
      <c r="A232" s="56"/>
      <c r="B232" s="56"/>
      <c r="C232" s="56"/>
      <c r="D232" s="56"/>
      <c r="E232" s="56"/>
      <c r="F232" s="56"/>
      <c r="G232" s="56"/>
      <c r="H232" s="56"/>
      <c r="I232" s="56"/>
      <c r="J232" s="56"/>
      <c r="K232" s="56"/>
      <c r="L232" s="56"/>
      <c r="M232" s="56"/>
      <c r="N232" s="56"/>
      <c r="O232" s="56"/>
      <c r="P232" s="56"/>
      <c r="Q232" s="56"/>
      <c r="R232" s="56"/>
      <c r="S232" s="56"/>
      <c r="T232" s="56"/>
      <c r="U232" s="56"/>
      <c r="V232" s="56"/>
      <c r="W232" s="56"/>
      <c r="X232" s="56"/>
      <c r="Y232" s="56"/>
    </row>
    <row r="233" spans="1:25">
      <c r="A233" s="56"/>
      <c r="B233" s="56"/>
      <c r="C233" s="56"/>
      <c r="D233" s="56"/>
      <c r="E233" s="56"/>
      <c r="F233" s="56"/>
      <c r="G233" s="56"/>
      <c r="H233" s="56"/>
      <c r="I233" s="56"/>
      <c r="J233" s="56"/>
      <c r="K233" s="56"/>
      <c r="L233" s="56"/>
      <c r="M233" s="56"/>
      <c r="N233" s="56"/>
      <c r="O233" s="56"/>
      <c r="P233" s="56"/>
      <c r="Q233" s="56"/>
      <c r="R233" s="56"/>
      <c r="S233" s="56"/>
      <c r="T233" s="56"/>
      <c r="U233" s="56"/>
      <c r="V233" s="56"/>
      <c r="W233" s="56"/>
      <c r="X233" s="56"/>
      <c r="Y233" s="56"/>
    </row>
    <row r="234" spans="1:25">
      <c r="A234" s="56"/>
      <c r="B234" s="56"/>
      <c r="C234" s="56"/>
      <c r="D234" s="56"/>
      <c r="E234" s="56"/>
      <c r="F234" s="56"/>
      <c r="G234" s="56"/>
      <c r="H234" s="56"/>
      <c r="I234" s="56"/>
      <c r="J234" s="56"/>
      <c r="K234" s="56"/>
      <c r="L234" s="56"/>
      <c r="M234" s="56"/>
      <c r="N234" s="56"/>
      <c r="O234" s="56"/>
      <c r="P234" s="56"/>
      <c r="Q234" s="56"/>
      <c r="R234" s="56"/>
      <c r="S234" s="56"/>
      <c r="T234" s="56"/>
      <c r="U234" s="56"/>
      <c r="V234" s="56"/>
      <c r="W234" s="56"/>
      <c r="X234" s="56"/>
      <c r="Y234" s="56"/>
    </row>
    <row r="235" spans="1:25">
      <c r="A235" s="56"/>
      <c r="B235" s="56"/>
      <c r="C235" s="56"/>
      <c r="D235" s="56"/>
      <c r="E235" s="56"/>
      <c r="F235" s="56"/>
      <c r="G235" s="56"/>
      <c r="H235" s="56"/>
      <c r="I235" s="56"/>
      <c r="J235" s="56"/>
      <c r="K235" s="56"/>
      <c r="L235" s="56"/>
      <c r="M235" s="56"/>
      <c r="N235" s="56"/>
      <c r="O235" s="56"/>
      <c r="P235" s="56"/>
      <c r="Q235" s="56"/>
      <c r="R235" s="56"/>
      <c r="S235" s="56"/>
      <c r="T235" s="56"/>
      <c r="U235" s="56"/>
      <c r="V235" s="56"/>
      <c r="W235" s="56"/>
      <c r="X235" s="56"/>
      <c r="Y235" s="56"/>
    </row>
    <row r="236" spans="1:25">
      <c r="A236" s="56"/>
      <c r="B236" s="56"/>
      <c r="C236" s="56"/>
      <c r="D236" s="56"/>
      <c r="E236" s="56"/>
      <c r="F236" s="56"/>
      <c r="G236" s="56"/>
      <c r="H236" s="56"/>
      <c r="I236" s="56"/>
      <c r="J236" s="56"/>
      <c r="K236" s="56"/>
      <c r="L236" s="56"/>
      <c r="M236" s="56"/>
      <c r="N236" s="56"/>
      <c r="O236" s="56"/>
      <c r="P236" s="56"/>
      <c r="Q236" s="56"/>
      <c r="R236" s="56"/>
      <c r="S236" s="56"/>
      <c r="T236" s="56"/>
      <c r="U236" s="56"/>
      <c r="V236" s="56"/>
      <c r="W236" s="56"/>
      <c r="X236" s="56"/>
      <c r="Y236" s="56"/>
    </row>
    <row r="237" spans="1:25">
      <c r="A237" s="56"/>
      <c r="B237" s="56"/>
      <c r="C237" s="56"/>
      <c r="D237" s="56"/>
      <c r="E237" s="56"/>
      <c r="F237" s="56"/>
      <c r="G237" s="56"/>
      <c r="H237" s="56"/>
      <c r="I237" s="56"/>
      <c r="J237" s="56"/>
      <c r="K237" s="56"/>
      <c r="L237" s="56"/>
      <c r="M237" s="56"/>
      <c r="N237" s="56"/>
      <c r="O237" s="56"/>
      <c r="P237" s="56"/>
      <c r="Q237" s="56"/>
      <c r="R237" s="56"/>
      <c r="S237" s="56"/>
      <c r="T237" s="56"/>
      <c r="U237" s="56"/>
      <c r="V237" s="56"/>
      <c r="W237" s="56"/>
      <c r="X237" s="56"/>
      <c r="Y237" s="56"/>
    </row>
    <row r="238" spans="1:25">
      <c r="A238" s="56"/>
      <c r="B238" s="56"/>
      <c r="C238" s="56"/>
      <c r="D238" s="56"/>
      <c r="E238" s="56"/>
      <c r="F238" s="56"/>
      <c r="G238" s="56"/>
      <c r="H238" s="56"/>
      <c r="I238" s="56"/>
      <c r="J238" s="56"/>
      <c r="K238" s="56"/>
      <c r="L238" s="56"/>
      <c r="M238" s="56"/>
      <c r="N238" s="56"/>
      <c r="O238" s="56"/>
      <c r="P238" s="56"/>
      <c r="Q238" s="56"/>
      <c r="R238" s="56"/>
      <c r="S238" s="56"/>
      <c r="T238" s="56"/>
      <c r="U238" s="56"/>
      <c r="V238" s="56"/>
      <c r="W238" s="56"/>
      <c r="X238" s="56"/>
      <c r="Y238" s="56"/>
    </row>
    <row r="239" spans="1:25">
      <c r="A239" s="56"/>
      <c r="B239" s="56"/>
      <c r="C239" s="56"/>
      <c r="D239" s="56"/>
      <c r="E239" s="56"/>
      <c r="F239" s="56"/>
      <c r="G239" s="56"/>
      <c r="H239" s="56"/>
      <c r="I239" s="56"/>
      <c r="J239" s="56"/>
      <c r="K239" s="56"/>
      <c r="L239" s="56"/>
      <c r="M239" s="56"/>
      <c r="N239" s="56"/>
      <c r="O239" s="56"/>
      <c r="P239" s="56"/>
      <c r="Q239" s="56"/>
      <c r="R239" s="56"/>
      <c r="S239" s="56"/>
      <c r="T239" s="56"/>
      <c r="U239" s="56"/>
      <c r="V239" s="56"/>
      <c r="W239" s="56"/>
      <c r="X239" s="56"/>
      <c r="Y239" s="56"/>
    </row>
    <row r="240" spans="1:25">
      <c r="A240" s="56"/>
      <c r="B240" s="56"/>
      <c r="C240" s="56"/>
      <c r="D240" s="56"/>
      <c r="E240" s="56"/>
      <c r="F240" s="56"/>
      <c r="G240" s="56"/>
      <c r="H240" s="56"/>
      <c r="I240" s="56"/>
      <c r="J240" s="56"/>
      <c r="K240" s="56"/>
      <c r="L240" s="56"/>
      <c r="M240" s="56"/>
      <c r="N240" s="56"/>
      <c r="O240" s="56"/>
      <c r="P240" s="56"/>
      <c r="Q240" s="56"/>
      <c r="R240" s="56"/>
      <c r="S240" s="56"/>
      <c r="T240" s="56"/>
      <c r="U240" s="56"/>
      <c r="V240" s="56"/>
      <c r="W240" s="56"/>
      <c r="X240" s="56"/>
      <c r="Y240" s="56"/>
    </row>
  </sheetData>
  <mergeCells count="6">
    <mergeCell ref="A28:C28"/>
    <mergeCell ref="A1:D1"/>
    <mergeCell ref="A2:D2"/>
    <mergeCell ref="A3:D3"/>
    <mergeCell ref="A4:D4"/>
    <mergeCell ref="A27:D27"/>
  </mergeCells>
  <printOptions horizontalCentered="1"/>
  <pageMargins left="0.31496062992126" right="0.31496062992126" top="0.39370078740157499" bottom="0.59055118110236204" header="0.31496062992126" footer="0.31496062992126"/>
  <pageSetup paperSize="9" orientation="portrait" r:id="rId1"/>
</worksheet>
</file>

<file path=xl/worksheets/sheet5.xml><?xml version="1.0" encoding="utf-8"?>
<worksheet xmlns="http://schemas.openxmlformats.org/spreadsheetml/2006/main" xmlns:r="http://schemas.openxmlformats.org/officeDocument/2006/relationships">
  <dimension ref="A1:Y240"/>
  <sheetViews>
    <sheetView workbookViewId="0">
      <selection activeCell="A2" sqref="A2:D2"/>
    </sheetView>
  </sheetViews>
  <sheetFormatPr defaultColWidth="9" defaultRowHeight="15"/>
  <cols>
    <col min="1" max="2" width="10.7109375" customWidth="1"/>
    <col min="3" max="3" width="45.7109375" customWidth="1"/>
    <col min="4" max="4" width="10.7109375" customWidth="1"/>
  </cols>
  <sheetData>
    <row r="1" spans="1:25" ht="35.1" customHeight="1">
      <c r="A1" s="506" t="s">
        <v>3799</v>
      </c>
      <c r="B1" s="507"/>
      <c r="C1" s="507"/>
      <c r="D1" s="508"/>
      <c r="E1" s="55"/>
      <c r="F1" s="55"/>
      <c r="G1" s="55"/>
      <c r="H1" s="55"/>
      <c r="I1" s="55"/>
      <c r="J1" s="55"/>
      <c r="K1" s="55"/>
      <c r="L1" s="55"/>
      <c r="M1" s="55"/>
      <c r="N1" s="55"/>
      <c r="O1" s="55"/>
      <c r="P1" s="55"/>
      <c r="Q1" s="55"/>
      <c r="R1" s="55"/>
      <c r="S1" s="55"/>
      <c r="T1" s="55"/>
      <c r="U1" s="55"/>
      <c r="V1" s="55"/>
      <c r="W1" s="55"/>
      <c r="X1" s="55"/>
      <c r="Y1" s="55"/>
    </row>
    <row r="2" spans="1:25" ht="24.95" customHeight="1">
      <c r="A2" s="509" t="s">
        <v>643</v>
      </c>
      <c r="B2" s="510"/>
      <c r="C2" s="510"/>
      <c r="D2" s="511"/>
      <c r="E2" s="55"/>
      <c r="F2" s="55"/>
      <c r="G2" s="55"/>
      <c r="H2" s="55"/>
      <c r="I2" s="55"/>
      <c r="J2" s="55"/>
      <c r="K2" s="55"/>
      <c r="L2" s="55"/>
      <c r="M2" s="55"/>
      <c r="N2" s="55"/>
      <c r="O2" s="55"/>
      <c r="P2" s="55"/>
      <c r="Q2" s="55"/>
      <c r="R2" s="55"/>
      <c r="S2" s="55"/>
      <c r="T2" s="55"/>
      <c r="U2" s="55"/>
      <c r="V2" s="55"/>
      <c r="W2" s="55"/>
      <c r="X2" s="55"/>
      <c r="Y2" s="55"/>
    </row>
    <row r="3" spans="1:25" ht="24.95" customHeight="1">
      <c r="A3" s="512" t="s">
        <v>644</v>
      </c>
      <c r="B3" s="513"/>
      <c r="C3" s="513"/>
      <c r="D3" s="514"/>
      <c r="E3" s="55"/>
      <c r="F3" s="55"/>
      <c r="G3" s="55"/>
      <c r="H3" s="55"/>
      <c r="I3" s="55"/>
      <c r="J3" s="55"/>
      <c r="K3" s="55"/>
      <c r="L3" s="55"/>
      <c r="M3" s="55"/>
      <c r="N3" s="55"/>
      <c r="O3" s="55"/>
      <c r="P3" s="55"/>
      <c r="Q3" s="55"/>
      <c r="R3" s="55"/>
      <c r="S3" s="55"/>
      <c r="T3" s="55"/>
      <c r="U3" s="55"/>
      <c r="V3" s="55"/>
      <c r="W3" s="55"/>
      <c r="X3" s="55"/>
      <c r="Y3" s="55"/>
    </row>
    <row r="4" spans="1:25" ht="24.95" customHeight="1">
      <c r="A4" s="512" t="s">
        <v>685</v>
      </c>
      <c r="B4" s="515"/>
      <c r="C4" s="515"/>
      <c r="D4" s="516"/>
      <c r="E4" s="55"/>
      <c r="F4" s="55"/>
      <c r="G4" s="55"/>
      <c r="H4" s="55"/>
      <c r="I4" s="55"/>
      <c r="J4" s="55"/>
      <c r="K4" s="55"/>
      <c r="L4" s="55"/>
      <c r="M4" s="55"/>
      <c r="N4" s="55"/>
      <c r="O4" s="55"/>
      <c r="P4" s="55"/>
      <c r="Q4" s="55"/>
      <c r="R4" s="55"/>
      <c r="S4" s="55"/>
      <c r="T4" s="55"/>
      <c r="U4" s="55"/>
      <c r="V4" s="55"/>
      <c r="W4" s="55"/>
      <c r="X4" s="55"/>
      <c r="Y4" s="55"/>
    </row>
    <row r="5" spans="1:25" ht="24.95" customHeight="1">
      <c r="A5" s="57" t="s">
        <v>646</v>
      </c>
      <c r="B5" s="58" t="s">
        <v>647</v>
      </c>
      <c r="C5" s="59" t="s">
        <v>648</v>
      </c>
      <c r="D5" s="60"/>
      <c r="E5" s="55"/>
      <c r="F5" s="55"/>
      <c r="G5" s="55"/>
      <c r="H5" s="55"/>
      <c r="I5" s="55"/>
      <c r="J5" s="55"/>
      <c r="K5" s="55"/>
      <c r="L5" s="55"/>
      <c r="M5" s="55"/>
      <c r="N5" s="55"/>
      <c r="O5" s="55"/>
      <c r="P5" s="55"/>
      <c r="Q5" s="55"/>
      <c r="R5" s="55"/>
      <c r="S5" s="55"/>
      <c r="T5" s="55"/>
      <c r="U5" s="55"/>
      <c r="V5" s="55"/>
      <c r="W5" s="55"/>
      <c r="X5" s="55"/>
      <c r="Y5" s="55"/>
    </row>
    <row r="6" spans="1:25" ht="24.95" customHeight="1">
      <c r="A6" s="61"/>
      <c r="B6" s="62" t="s">
        <v>649</v>
      </c>
      <c r="C6" s="63" t="s">
        <v>650</v>
      </c>
      <c r="D6" s="64">
        <v>0.04</v>
      </c>
      <c r="E6" s="55"/>
      <c r="F6" s="55"/>
      <c r="G6" s="55"/>
      <c r="H6" s="55"/>
      <c r="I6" s="55"/>
      <c r="J6" s="55"/>
      <c r="K6" s="55"/>
      <c r="L6" s="55"/>
      <c r="M6" s="55"/>
      <c r="N6" s="55"/>
      <c r="O6" s="55"/>
      <c r="P6" s="55"/>
      <c r="Q6" s="55"/>
      <c r="R6" s="55"/>
      <c r="S6" s="55"/>
      <c r="T6" s="55"/>
      <c r="U6" s="55"/>
      <c r="V6" s="55"/>
      <c r="W6" s="55"/>
      <c r="X6" s="55"/>
      <c r="Y6" s="55"/>
    </row>
    <row r="7" spans="1:25" ht="24.95" customHeight="1">
      <c r="A7" s="61"/>
      <c r="B7" s="62" t="s">
        <v>651</v>
      </c>
      <c r="C7" s="63" t="s">
        <v>652</v>
      </c>
      <c r="D7" s="64">
        <v>8.0000000000000002E-3</v>
      </c>
      <c r="E7" s="55"/>
      <c r="F7" s="55"/>
      <c r="G7" s="55"/>
      <c r="H7" s="55"/>
      <c r="I7" s="55"/>
      <c r="J7" s="55"/>
      <c r="K7" s="55"/>
      <c r="L7" s="55"/>
      <c r="M7" s="55"/>
      <c r="N7" s="55"/>
      <c r="O7" s="55"/>
      <c r="P7" s="55"/>
      <c r="Q7" s="55"/>
      <c r="R7" s="55"/>
      <c r="S7" s="55"/>
      <c r="T7" s="55"/>
      <c r="U7" s="55"/>
      <c r="V7" s="55"/>
      <c r="W7" s="55"/>
      <c r="X7" s="55"/>
      <c r="Y7" s="55"/>
    </row>
    <row r="8" spans="1:25" ht="24.95" customHeight="1">
      <c r="A8" s="61"/>
      <c r="B8" s="62" t="s">
        <v>653</v>
      </c>
      <c r="C8" s="63" t="s">
        <v>654</v>
      </c>
      <c r="D8" s="64">
        <v>1.2699999999999999E-2</v>
      </c>
      <c r="E8" s="55"/>
      <c r="F8" s="55"/>
      <c r="G8" s="55"/>
      <c r="H8" s="55"/>
      <c r="I8" s="55"/>
      <c r="J8" s="55"/>
      <c r="K8" s="55"/>
      <c r="L8" s="55"/>
      <c r="M8" s="55"/>
      <c r="N8" s="55"/>
      <c r="O8" s="55"/>
      <c r="P8" s="55"/>
      <c r="Q8" s="55"/>
      <c r="R8" s="55"/>
      <c r="S8" s="55"/>
      <c r="T8" s="55"/>
      <c r="U8" s="55"/>
      <c r="V8" s="55"/>
      <c r="W8" s="55"/>
      <c r="X8" s="55"/>
      <c r="Y8" s="55"/>
    </row>
    <row r="9" spans="1:25" ht="24.95" customHeight="1">
      <c r="A9" s="61"/>
      <c r="B9" s="62" t="s">
        <v>655</v>
      </c>
      <c r="C9" s="63" t="s">
        <v>656</v>
      </c>
      <c r="D9" s="64">
        <v>0</v>
      </c>
      <c r="E9" s="55"/>
      <c r="F9" s="55"/>
      <c r="G9" s="55"/>
      <c r="H9" s="55"/>
      <c r="I9" s="55"/>
      <c r="J9" s="55"/>
      <c r="K9" s="55"/>
      <c r="L9" s="55"/>
      <c r="M9" s="55"/>
      <c r="N9" s="55"/>
      <c r="O9" s="55"/>
      <c r="P9" s="55"/>
      <c r="Q9" s="55"/>
      <c r="R9" s="55"/>
      <c r="S9" s="55"/>
      <c r="T9" s="55"/>
      <c r="U9" s="55"/>
      <c r="V9" s="55"/>
      <c r="W9" s="55"/>
      <c r="X9" s="55"/>
      <c r="Y9" s="55"/>
    </row>
    <row r="10" spans="1:25" ht="24.95" customHeight="1">
      <c r="A10" s="65"/>
      <c r="B10" s="66"/>
      <c r="C10" s="67" t="s">
        <v>657</v>
      </c>
      <c r="D10" s="68">
        <f>SUM(D6:D9)</f>
        <v>6.0699999999999997E-2</v>
      </c>
      <c r="E10" s="55"/>
      <c r="F10" s="55"/>
      <c r="G10" s="55"/>
      <c r="H10" s="55"/>
      <c r="I10" s="55"/>
      <c r="J10" s="55"/>
      <c r="K10" s="55"/>
      <c r="L10" s="55"/>
      <c r="M10" s="55"/>
      <c r="N10" s="55"/>
      <c r="O10" s="55"/>
      <c r="P10" s="55"/>
      <c r="Q10" s="55"/>
      <c r="R10" s="55"/>
      <c r="S10" s="55"/>
      <c r="T10" s="55"/>
      <c r="U10" s="55"/>
      <c r="V10" s="55"/>
      <c r="W10" s="55"/>
      <c r="X10" s="55"/>
      <c r="Y10" s="55"/>
    </row>
    <row r="11" spans="1:25" ht="24.95" customHeight="1">
      <c r="A11" s="69"/>
      <c r="B11" s="70"/>
      <c r="C11" s="55"/>
      <c r="D11" s="71"/>
      <c r="E11" s="55"/>
      <c r="F11" s="55"/>
      <c r="G11" s="55"/>
      <c r="H11" s="55"/>
      <c r="I11" s="55"/>
      <c r="J11" s="55"/>
      <c r="K11" s="55"/>
      <c r="L11" s="55"/>
      <c r="M11" s="55"/>
      <c r="N11" s="55"/>
      <c r="O11" s="55"/>
      <c r="P11" s="55"/>
      <c r="Q11" s="55"/>
      <c r="R11" s="55"/>
      <c r="S11" s="55"/>
      <c r="T11" s="55"/>
      <c r="U11" s="55"/>
      <c r="V11" s="55"/>
      <c r="W11" s="55"/>
      <c r="X11" s="55"/>
      <c r="Y11" s="55"/>
    </row>
    <row r="12" spans="1:25" ht="24.95" customHeight="1">
      <c r="A12" s="72" t="s">
        <v>646</v>
      </c>
      <c r="B12" s="73" t="s">
        <v>658</v>
      </c>
      <c r="C12" s="74" t="s">
        <v>659</v>
      </c>
      <c r="D12" s="75"/>
      <c r="E12" s="55"/>
      <c r="F12" s="55"/>
      <c r="G12" s="55"/>
      <c r="H12" s="55"/>
      <c r="I12" s="55"/>
      <c r="J12" s="55"/>
      <c r="K12" s="55"/>
      <c r="L12" s="55"/>
      <c r="M12" s="55"/>
      <c r="N12" s="55"/>
      <c r="O12" s="55"/>
      <c r="P12" s="55"/>
      <c r="Q12" s="55"/>
      <c r="R12" s="55"/>
      <c r="S12" s="55"/>
      <c r="T12" s="55"/>
      <c r="U12" s="55"/>
      <c r="V12" s="55"/>
      <c r="W12" s="55"/>
      <c r="X12" s="55"/>
      <c r="Y12" s="55"/>
    </row>
    <row r="13" spans="1:25" ht="24.95" customHeight="1">
      <c r="A13" s="76"/>
      <c r="B13" s="77" t="s">
        <v>660</v>
      </c>
      <c r="C13" s="63" t="s">
        <v>661</v>
      </c>
      <c r="D13" s="64">
        <v>7.3999999999999996E-2</v>
      </c>
      <c r="E13" s="55"/>
      <c r="F13" s="55"/>
      <c r="G13" s="55"/>
      <c r="H13" s="55"/>
      <c r="I13" s="55"/>
      <c r="J13" s="55"/>
      <c r="K13" s="55"/>
      <c r="L13" s="55"/>
      <c r="M13" s="55"/>
      <c r="N13" s="55"/>
      <c r="O13" s="55"/>
      <c r="P13" s="55"/>
      <c r="Q13" s="55"/>
      <c r="R13" s="55"/>
      <c r="S13" s="55"/>
      <c r="T13" s="55"/>
      <c r="U13" s="55"/>
      <c r="V13" s="55"/>
      <c r="W13" s="55"/>
      <c r="X13" s="55"/>
      <c r="Y13" s="55"/>
    </row>
    <row r="14" spans="1:25" ht="24.95" customHeight="1">
      <c r="A14" s="65"/>
      <c r="B14" s="78"/>
      <c r="C14" s="79" t="s">
        <v>662</v>
      </c>
      <c r="D14" s="68">
        <f>SUM(D13)</f>
        <v>7.3999999999999996E-2</v>
      </c>
      <c r="E14" s="55"/>
      <c r="F14" s="55"/>
      <c r="G14" s="55"/>
      <c r="H14" s="55"/>
      <c r="I14" s="55"/>
      <c r="J14" s="55"/>
      <c r="K14" s="55"/>
      <c r="L14" s="55"/>
      <c r="M14" s="55"/>
      <c r="N14" s="55"/>
      <c r="O14" s="55"/>
      <c r="P14" s="55"/>
      <c r="Q14" s="55"/>
      <c r="R14" s="55"/>
      <c r="S14" s="55"/>
      <c r="T14" s="55"/>
      <c r="U14" s="55"/>
      <c r="V14" s="55"/>
      <c r="W14" s="55"/>
      <c r="X14" s="55"/>
      <c r="Y14" s="55"/>
    </row>
    <row r="15" spans="1:25" ht="24.95" customHeight="1">
      <c r="A15" s="69"/>
      <c r="B15" s="70"/>
      <c r="C15" s="55"/>
      <c r="D15" s="71"/>
      <c r="E15" s="55"/>
      <c r="F15" s="55"/>
      <c r="G15" s="55"/>
      <c r="H15" s="55"/>
      <c r="I15" s="55"/>
      <c r="J15" s="55"/>
      <c r="K15" s="55"/>
      <c r="L15" s="55"/>
      <c r="M15" s="55"/>
      <c r="N15" s="55"/>
      <c r="O15" s="55"/>
      <c r="P15" s="55"/>
      <c r="Q15" s="55"/>
      <c r="R15" s="55"/>
      <c r="S15" s="55"/>
      <c r="T15" s="55"/>
      <c r="U15" s="55"/>
      <c r="V15" s="55"/>
      <c r="W15" s="55"/>
      <c r="X15" s="55"/>
      <c r="Y15" s="55"/>
    </row>
    <row r="16" spans="1:25" ht="24.95" customHeight="1">
      <c r="A16" s="72" t="s">
        <v>646</v>
      </c>
      <c r="B16" s="80" t="s">
        <v>663</v>
      </c>
      <c r="C16" s="81" t="s">
        <v>664</v>
      </c>
      <c r="D16" s="82"/>
      <c r="E16" s="55"/>
      <c r="F16" s="55"/>
      <c r="G16" s="55"/>
      <c r="H16" s="55"/>
      <c r="I16" s="55"/>
      <c r="J16" s="55"/>
      <c r="K16" s="55"/>
      <c r="L16" s="55"/>
      <c r="M16" s="55"/>
      <c r="N16" s="55"/>
      <c r="O16" s="55"/>
      <c r="P16" s="55"/>
      <c r="Q16" s="55"/>
      <c r="R16" s="55"/>
      <c r="S16" s="55"/>
      <c r="T16" s="55"/>
      <c r="U16" s="55"/>
      <c r="V16" s="55"/>
      <c r="W16" s="55"/>
      <c r="X16" s="55"/>
      <c r="Y16" s="55"/>
    </row>
    <row r="17" spans="1:25" ht="24.95" customHeight="1">
      <c r="A17" s="76"/>
      <c r="B17" s="62" t="s">
        <v>665</v>
      </c>
      <c r="C17" s="83" t="s">
        <v>666</v>
      </c>
      <c r="D17" s="84">
        <v>6.4999999999999997E-3</v>
      </c>
      <c r="E17" s="55"/>
      <c r="F17" s="55"/>
      <c r="G17" s="55"/>
      <c r="H17" s="55"/>
      <c r="I17" s="55"/>
      <c r="J17" s="55"/>
      <c r="K17" s="55"/>
      <c r="L17" s="55"/>
      <c r="M17" s="55"/>
      <c r="N17" s="55"/>
      <c r="O17" s="55"/>
      <c r="P17" s="55"/>
      <c r="Q17" s="55"/>
      <c r="R17" s="55"/>
      <c r="S17" s="55"/>
      <c r="T17" s="55"/>
      <c r="U17" s="55"/>
      <c r="V17" s="55"/>
      <c r="W17" s="55"/>
      <c r="X17" s="55"/>
      <c r="Y17" s="55"/>
    </row>
    <row r="18" spans="1:25" ht="24.95" customHeight="1">
      <c r="A18" s="76"/>
      <c r="B18" s="62" t="s">
        <v>667</v>
      </c>
      <c r="C18" s="83" t="s">
        <v>668</v>
      </c>
      <c r="D18" s="84">
        <v>0.03</v>
      </c>
      <c r="E18" s="55"/>
      <c r="F18" s="55"/>
      <c r="G18" s="55"/>
      <c r="H18" s="55"/>
      <c r="I18" s="55"/>
      <c r="J18" s="55"/>
      <c r="K18" s="55"/>
      <c r="L18" s="55"/>
      <c r="M18" s="55"/>
      <c r="N18" s="55"/>
      <c r="O18" s="55"/>
      <c r="P18" s="55"/>
      <c r="Q18" s="55"/>
      <c r="R18" s="55"/>
      <c r="S18" s="55"/>
      <c r="T18" s="55"/>
      <c r="U18" s="55"/>
      <c r="V18" s="55"/>
      <c r="W18" s="55"/>
      <c r="X18" s="55"/>
      <c r="Y18" s="55"/>
    </row>
    <row r="19" spans="1:25" ht="24.95" customHeight="1">
      <c r="A19" s="76"/>
      <c r="B19" s="62" t="s">
        <v>669</v>
      </c>
      <c r="C19" s="83" t="s">
        <v>670</v>
      </c>
      <c r="D19" s="84">
        <v>0.04</v>
      </c>
      <c r="E19" s="55"/>
      <c r="F19" s="55"/>
      <c r="G19" s="55"/>
      <c r="H19" s="55"/>
      <c r="I19" s="55"/>
      <c r="J19" s="55"/>
      <c r="K19" s="55"/>
      <c r="L19" s="55"/>
      <c r="M19" s="55"/>
      <c r="N19" s="55"/>
      <c r="O19" s="55"/>
      <c r="P19" s="55"/>
      <c r="Q19" s="55"/>
      <c r="R19" s="55"/>
      <c r="S19" s="55"/>
      <c r="T19" s="55"/>
      <c r="U19" s="55"/>
      <c r="V19" s="55"/>
      <c r="W19" s="55"/>
      <c r="X19" s="55"/>
      <c r="Y19" s="55"/>
    </row>
    <row r="20" spans="1:25" ht="24.95" customHeight="1">
      <c r="A20" s="69"/>
      <c r="B20" s="85" t="s">
        <v>671</v>
      </c>
      <c r="C20" s="86" t="s">
        <v>672</v>
      </c>
      <c r="D20" s="87">
        <v>2.7E-2</v>
      </c>
      <c r="E20" s="55"/>
      <c r="F20" s="55"/>
      <c r="G20" s="55"/>
      <c r="H20" s="55"/>
      <c r="I20" s="55"/>
      <c r="J20" s="55"/>
      <c r="K20" s="55"/>
      <c r="L20" s="55"/>
      <c r="M20" s="55"/>
      <c r="N20" s="55"/>
      <c r="O20" s="55"/>
      <c r="P20" s="55"/>
      <c r="Q20" s="55"/>
      <c r="R20" s="55"/>
      <c r="S20" s="55"/>
      <c r="T20" s="55"/>
      <c r="U20" s="55"/>
      <c r="V20" s="55"/>
      <c r="W20" s="55"/>
      <c r="X20" s="55"/>
      <c r="Y20" s="55"/>
    </row>
    <row r="21" spans="1:25" ht="24.95" customHeight="1">
      <c r="A21" s="65"/>
      <c r="B21" s="88"/>
      <c r="C21" s="79" t="s">
        <v>673</v>
      </c>
      <c r="D21" s="68">
        <f>SUM(D17:D20)</f>
        <v>0.10349999999999999</v>
      </c>
      <c r="E21" s="55"/>
      <c r="F21" s="55"/>
      <c r="G21" s="55"/>
      <c r="H21" s="55"/>
      <c r="I21" s="55"/>
      <c r="J21" s="55"/>
      <c r="K21" s="55"/>
      <c r="L21" s="55"/>
      <c r="M21" s="55"/>
      <c r="N21" s="55"/>
      <c r="O21" s="55"/>
      <c r="P21" s="55"/>
      <c r="Q21" s="55"/>
      <c r="R21" s="55"/>
      <c r="S21" s="55"/>
      <c r="T21" s="55"/>
      <c r="U21" s="55"/>
      <c r="V21" s="55"/>
      <c r="W21" s="55"/>
      <c r="X21" s="55"/>
      <c r="Y21" s="55"/>
    </row>
    <row r="22" spans="1:25" ht="24.95" customHeight="1">
      <c r="A22" s="69"/>
      <c r="B22" s="89"/>
      <c r="C22" s="70"/>
      <c r="D22" s="90"/>
      <c r="E22" s="55"/>
      <c r="F22" s="55"/>
      <c r="G22" s="55"/>
      <c r="H22" s="55"/>
      <c r="I22" s="55"/>
      <c r="J22" s="55"/>
      <c r="K22" s="55"/>
      <c r="L22" s="55"/>
      <c r="M22" s="55"/>
      <c r="N22" s="55"/>
      <c r="O22" s="55"/>
      <c r="P22" s="55"/>
      <c r="Q22" s="55"/>
      <c r="R22" s="55"/>
      <c r="S22" s="55"/>
      <c r="T22" s="55"/>
      <c r="U22" s="55"/>
      <c r="V22" s="55"/>
      <c r="W22" s="55"/>
      <c r="X22" s="55"/>
      <c r="Y22" s="55"/>
    </row>
    <row r="23" spans="1:25" ht="24.95" customHeight="1">
      <c r="A23" s="72" t="s">
        <v>646</v>
      </c>
      <c r="B23" s="80" t="s">
        <v>674</v>
      </c>
      <c r="C23" s="81" t="s">
        <v>675</v>
      </c>
      <c r="D23" s="82"/>
      <c r="E23" s="55"/>
      <c r="F23" s="55"/>
      <c r="G23" s="55"/>
      <c r="H23" s="55"/>
      <c r="I23" s="55"/>
      <c r="J23" s="55"/>
      <c r="K23" s="55"/>
      <c r="L23" s="55"/>
      <c r="M23" s="55"/>
      <c r="N23" s="55"/>
      <c r="O23" s="55"/>
      <c r="P23" s="55"/>
      <c r="Q23" s="55"/>
      <c r="R23" s="55"/>
      <c r="S23" s="55"/>
      <c r="T23" s="55"/>
      <c r="U23" s="55"/>
      <c r="V23" s="55"/>
      <c r="W23" s="55"/>
      <c r="X23" s="55"/>
      <c r="Y23" s="55"/>
    </row>
    <row r="24" spans="1:25" ht="24.95" customHeight="1">
      <c r="A24" s="91"/>
      <c r="B24" s="92"/>
      <c r="C24" s="86" t="s">
        <v>676</v>
      </c>
      <c r="D24" s="84">
        <v>1.23E-2</v>
      </c>
      <c r="E24" s="55"/>
      <c r="F24" s="55"/>
      <c r="G24" s="55"/>
      <c r="H24" s="55"/>
      <c r="I24" s="55"/>
      <c r="J24" s="55"/>
      <c r="K24" s="55"/>
      <c r="L24" s="55"/>
      <c r="M24" s="55"/>
      <c r="N24" s="55"/>
      <c r="O24" s="55"/>
      <c r="P24" s="55"/>
      <c r="Q24" s="55"/>
      <c r="R24" s="55"/>
      <c r="S24" s="55"/>
      <c r="T24" s="55"/>
      <c r="U24" s="55"/>
      <c r="V24" s="55"/>
      <c r="W24" s="55"/>
      <c r="X24" s="55"/>
      <c r="Y24" s="55"/>
    </row>
    <row r="25" spans="1:25" ht="24.95" customHeight="1">
      <c r="A25" s="93"/>
      <c r="B25" s="94"/>
      <c r="C25" s="79" t="s">
        <v>677</v>
      </c>
      <c r="D25" s="95">
        <f>SUM(D24)</f>
        <v>1.23E-2</v>
      </c>
      <c r="E25" s="55"/>
      <c r="F25" s="55"/>
      <c r="G25" s="55"/>
      <c r="H25" s="55"/>
      <c r="I25" s="55"/>
      <c r="J25" s="55"/>
      <c r="K25" s="55"/>
      <c r="L25" s="55"/>
      <c r="M25" s="55"/>
      <c r="N25" s="55"/>
      <c r="O25" s="55"/>
      <c r="P25" s="55"/>
      <c r="Q25" s="55"/>
      <c r="R25" s="55"/>
      <c r="S25" s="55"/>
      <c r="T25" s="55"/>
      <c r="U25" s="55"/>
      <c r="V25" s="55"/>
      <c r="W25" s="55"/>
      <c r="X25" s="55"/>
      <c r="Y25" s="55"/>
    </row>
    <row r="26" spans="1:25" ht="24.95" customHeight="1">
      <c r="A26" s="96"/>
      <c r="B26" s="97"/>
      <c r="C26" s="98"/>
      <c r="D26" s="99"/>
      <c r="E26" s="55"/>
      <c r="F26" s="55"/>
      <c r="G26" s="55"/>
      <c r="H26" s="55"/>
      <c r="I26" s="55"/>
      <c r="J26" s="55"/>
      <c r="K26" s="55"/>
      <c r="L26" s="55"/>
      <c r="M26" s="55"/>
      <c r="N26" s="55"/>
      <c r="O26" s="55"/>
      <c r="P26" s="55"/>
      <c r="Q26" s="55"/>
      <c r="R26" s="55"/>
      <c r="S26" s="55"/>
      <c r="T26" s="55"/>
      <c r="U26" s="55"/>
      <c r="V26" s="55"/>
      <c r="W26" s="55"/>
      <c r="X26" s="55"/>
      <c r="Y26" s="55"/>
    </row>
    <row r="27" spans="1:25" ht="24.95" customHeight="1">
      <c r="A27" s="517" t="s">
        <v>678</v>
      </c>
      <c r="B27" s="518"/>
      <c r="C27" s="518"/>
      <c r="D27" s="519"/>
      <c r="E27" s="55"/>
      <c r="F27" s="55"/>
      <c r="G27" s="55"/>
      <c r="H27" s="55"/>
      <c r="I27" s="55"/>
      <c r="J27" s="55"/>
      <c r="K27" s="55"/>
      <c r="L27" s="55"/>
      <c r="M27" s="55"/>
      <c r="N27" s="55"/>
      <c r="O27" s="55"/>
      <c r="P27" s="55"/>
      <c r="Q27" s="55"/>
      <c r="R27" s="55"/>
      <c r="S27" s="55"/>
      <c r="T27" s="55"/>
      <c r="U27" s="55"/>
      <c r="V27" s="55"/>
      <c r="W27" s="55"/>
      <c r="X27" s="55"/>
      <c r="Y27" s="55"/>
    </row>
    <row r="28" spans="1:25" ht="24.95" customHeight="1">
      <c r="A28" s="504" t="s">
        <v>679</v>
      </c>
      <c r="B28" s="505"/>
      <c r="C28" s="505"/>
      <c r="D28" s="100">
        <f>ROUND(((((1+D10)*(1+D25)*(1+D14))/(1-D21)-1)),4)</f>
        <v>0.2863</v>
      </c>
      <c r="E28" s="55"/>
      <c r="F28" s="55"/>
      <c r="G28" s="101"/>
      <c r="H28" s="55"/>
      <c r="I28" s="55"/>
      <c r="J28" s="55"/>
      <c r="K28" s="55"/>
      <c r="L28" s="55"/>
      <c r="M28" s="55"/>
      <c r="N28" s="55"/>
      <c r="O28" s="55"/>
      <c r="P28" s="55"/>
      <c r="Q28" s="55"/>
      <c r="R28" s="55"/>
      <c r="S28" s="55"/>
      <c r="T28" s="55"/>
      <c r="U28" s="55"/>
      <c r="V28" s="55"/>
      <c r="W28" s="55"/>
      <c r="X28" s="55"/>
      <c r="Y28" s="55"/>
    </row>
    <row r="29" spans="1:25" ht="24.95" customHeight="1">
      <c r="A29" s="102"/>
      <c r="B29" s="103"/>
      <c r="C29" s="104"/>
      <c r="D29" s="105"/>
      <c r="E29" s="55"/>
      <c r="F29" s="55"/>
      <c r="G29" s="55"/>
      <c r="H29" s="55"/>
      <c r="I29" s="55"/>
      <c r="J29" s="55"/>
      <c r="K29" s="55"/>
      <c r="L29" s="55"/>
      <c r="M29" s="55"/>
      <c r="N29" s="55"/>
      <c r="O29" s="55"/>
      <c r="P29" s="55"/>
      <c r="Q29" s="55"/>
      <c r="R29" s="55"/>
      <c r="S29" s="55"/>
      <c r="T29" s="55"/>
      <c r="U29" s="55"/>
      <c r="V29" s="55"/>
      <c r="W29" s="55"/>
      <c r="X29" s="55"/>
      <c r="Y29" s="55"/>
    </row>
    <row r="30" spans="1:25">
      <c r="A30" s="55"/>
      <c r="B30" s="55"/>
      <c r="C30" s="55"/>
      <c r="D30" s="55"/>
      <c r="E30" s="55"/>
      <c r="F30" s="55"/>
      <c r="G30" s="55"/>
      <c r="H30" s="55"/>
      <c r="I30" s="55"/>
      <c r="J30" s="55"/>
      <c r="K30" s="55"/>
      <c r="L30" s="55"/>
      <c r="M30" s="55"/>
      <c r="N30" s="55"/>
      <c r="O30" s="55"/>
      <c r="P30" s="55"/>
      <c r="Q30" s="55"/>
      <c r="R30" s="55"/>
      <c r="S30" s="55"/>
      <c r="T30" s="55"/>
      <c r="U30" s="55"/>
      <c r="V30" s="55"/>
      <c r="W30" s="55"/>
      <c r="X30" s="55"/>
      <c r="Y30" s="55"/>
    </row>
    <row r="31" spans="1:25">
      <c r="A31" s="55"/>
      <c r="B31" s="55" t="s">
        <v>680</v>
      </c>
      <c r="C31" s="55"/>
      <c r="D31" s="55"/>
      <c r="E31" s="55"/>
      <c r="F31" s="55"/>
      <c r="G31" s="55"/>
      <c r="H31" s="55"/>
      <c r="I31" s="55"/>
      <c r="J31" s="55"/>
      <c r="K31" s="55"/>
      <c r="L31" s="55"/>
      <c r="M31" s="55"/>
      <c r="N31" s="55"/>
      <c r="O31" s="55"/>
      <c r="P31" s="55"/>
      <c r="Q31" s="55"/>
      <c r="R31" s="55"/>
      <c r="S31" s="55"/>
      <c r="T31" s="55"/>
      <c r="U31" s="55"/>
      <c r="V31" s="55"/>
      <c r="W31" s="55"/>
      <c r="X31" s="55"/>
      <c r="Y31" s="55"/>
    </row>
    <row r="32" spans="1:25">
      <c r="A32" s="55"/>
      <c r="B32" s="55"/>
      <c r="C32" s="55"/>
      <c r="D32" s="55"/>
      <c r="E32" s="55"/>
      <c r="F32" s="55"/>
      <c r="G32" s="55"/>
      <c r="H32" s="55"/>
      <c r="I32" s="55"/>
      <c r="J32" s="55"/>
      <c r="K32" s="55"/>
      <c r="L32" s="55"/>
      <c r="M32" s="55"/>
      <c r="N32" s="55"/>
      <c r="O32" s="55"/>
      <c r="P32" s="55"/>
      <c r="Q32" s="55"/>
      <c r="R32" s="55"/>
      <c r="S32" s="55"/>
      <c r="T32" s="55"/>
      <c r="U32" s="55"/>
      <c r="V32" s="55"/>
      <c r="W32" s="55"/>
      <c r="X32" s="55"/>
      <c r="Y32" s="55"/>
    </row>
    <row r="33" spans="1:25">
      <c r="A33" s="55"/>
      <c r="B33" s="55"/>
      <c r="C33" s="55"/>
      <c r="D33" s="55"/>
      <c r="E33" s="55"/>
      <c r="F33" s="55"/>
      <c r="G33" s="55"/>
      <c r="H33" s="55"/>
      <c r="I33" s="55"/>
      <c r="J33" s="55"/>
      <c r="K33" s="55"/>
      <c r="L33" s="55"/>
      <c r="M33" s="55"/>
      <c r="N33" s="55"/>
      <c r="O33" s="55"/>
      <c r="P33" s="55"/>
      <c r="Q33" s="55"/>
      <c r="R33" s="55"/>
      <c r="S33" s="55"/>
      <c r="T33" s="55"/>
      <c r="U33" s="55"/>
      <c r="V33" s="55"/>
      <c r="W33" s="55"/>
      <c r="X33" s="55"/>
      <c r="Y33" s="55"/>
    </row>
    <row r="34" spans="1:25">
      <c r="A34" s="55"/>
      <c r="B34" s="55"/>
      <c r="C34" s="55"/>
      <c r="D34" s="55"/>
      <c r="E34" s="55"/>
      <c r="F34" s="55"/>
      <c r="G34" s="55"/>
      <c r="H34" s="55"/>
      <c r="I34" s="55"/>
      <c r="J34" s="55"/>
      <c r="K34" s="55"/>
      <c r="L34" s="55"/>
      <c r="M34" s="55"/>
      <c r="N34" s="55"/>
      <c r="O34" s="55"/>
      <c r="P34" s="55"/>
      <c r="Q34" s="55"/>
      <c r="R34" s="55"/>
      <c r="S34" s="55"/>
      <c r="T34" s="55"/>
      <c r="U34" s="55"/>
      <c r="V34" s="55"/>
      <c r="W34" s="55"/>
      <c r="X34" s="55"/>
      <c r="Y34" s="55"/>
    </row>
    <row r="35" spans="1:25">
      <c r="A35" s="55"/>
      <c r="B35" s="55"/>
      <c r="C35" s="55"/>
      <c r="D35" s="55"/>
      <c r="E35" s="55"/>
      <c r="F35" s="55"/>
      <c r="G35" s="55"/>
      <c r="H35" s="55"/>
      <c r="I35" s="55"/>
      <c r="J35" s="55"/>
      <c r="K35" s="55"/>
      <c r="L35" s="55"/>
      <c r="M35" s="55"/>
      <c r="N35" s="55"/>
      <c r="O35" s="55"/>
      <c r="P35" s="55"/>
      <c r="Q35" s="55"/>
      <c r="R35" s="55"/>
      <c r="S35" s="55"/>
      <c r="T35" s="55"/>
      <c r="U35" s="55"/>
      <c r="V35" s="55"/>
      <c r="W35" s="55"/>
      <c r="X35" s="55"/>
      <c r="Y35" s="55"/>
    </row>
    <row r="36" spans="1:25">
      <c r="A36" s="55"/>
      <c r="B36" s="55"/>
      <c r="C36" s="55"/>
      <c r="D36" s="55"/>
      <c r="E36" s="55"/>
      <c r="F36" s="55"/>
      <c r="G36" s="55"/>
      <c r="H36" s="55"/>
      <c r="I36" s="55"/>
      <c r="J36" s="55"/>
      <c r="K36" s="55"/>
      <c r="L36" s="55"/>
      <c r="M36" s="55"/>
      <c r="N36" s="55"/>
      <c r="O36" s="55"/>
      <c r="P36" s="55"/>
      <c r="Q36" s="55"/>
      <c r="R36" s="55"/>
      <c r="S36" s="55"/>
      <c r="T36" s="55"/>
      <c r="U36" s="55"/>
      <c r="V36" s="55"/>
      <c r="W36" s="55"/>
      <c r="X36" s="55"/>
      <c r="Y36" s="55"/>
    </row>
    <row r="37" spans="1:25">
      <c r="A37" s="55"/>
      <c r="B37" s="55"/>
      <c r="C37" s="55"/>
      <c r="D37" s="55"/>
      <c r="E37" s="55"/>
      <c r="F37" s="55"/>
      <c r="G37" s="55"/>
      <c r="H37" s="55"/>
      <c r="I37" s="55"/>
      <c r="J37" s="55"/>
      <c r="K37" s="55"/>
      <c r="L37" s="55"/>
      <c r="M37" s="55"/>
      <c r="N37" s="55"/>
      <c r="O37" s="55"/>
      <c r="P37" s="55"/>
      <c r="Q37" s="55"/>
      <c r="R37" s="55"/>
      <c r="S37" s="55"/>
      <c r="T37" s="55"/>
      <c r="U37" s="55"/>
      <c r="V37" s="55"/>
      <c r="W37" s="55"/>
      <c r="X37" s="55"/>
      <c r="Y37" s="55"/>
    </row>
    <row r="38" spans="1:25">
      <c r="A38" s="55"/>
      <c r="B38" s="55"/>
      <c r="C38" s="55"/>
      <c r="D38" s="55"/>
      <c r="E38" s="55"/>
      <c r="F38" s="55"/>
      <c r="G38" s="55"/>
      <c r="H38" s="55"/>
      <c r="I38" s="55"/>
      <c r="J38" s="55"/>
      <c r="K38" s="55"/>
      <c r="L38" s="55"/>
      <c r="M38" s="55"/>
      <c r="N38" s="55"/>
      <c r="O38" s="55"/>
      <c r="P38" s="55"/>
      <c r="Q38" s="55"/>
      <c r="R38" s="55"/>
      <c r="S38" s="55"/>
      <c r="T38" s="55"/>
      <c r="U38" s="55"/>
      <c r="V38" s="55"/>
      <c r="W38" s="55"/>
      <c r="X38" s="55"/>
      <c r="Y38" s="55"/>
    </row>
    <row r="39" spans="1:25">
      <c r="A39" s="55"/>
      <c r="B39" s="55"/>
      <c r="C39" s="55"/>
      <c r="D39" s="55"/>
      <c r="E39" s="55"/>
      <c r="F39" s="55"/>
      <c r="G39" s="55"/>
      <c r="H39" s="55"/>
      <c r="I39" s="55"/>
      <c r="J39" s="55"/>
      <c r="K39" s="55"/>
      <c r="L39" s="55"/>
      <c r="M39" s="55"/>
      <c r="N39" s="55"/>
      <c r="O39" s="55"/>
      <c r="P39" s="55"/>
      <c r="Q39" s="55"/>
      <c r="R39" s="55"/>
      <c r="S39" s="55"/>
      <c r="T39" s="55"/>
      <c r="U39" s="55"/>
      <c r="V39" s="55"/>
      <c r="W39" s="55"/>
      <c r="X39" s="55"/>
      <c r="Y39" s="55"/>
    </row>
    <row r="40" spans="1:25">
      <c r="A40" s="55"/>
      <c r="B40" s="55"/>
      <c r="C40" s="55"/>
      <c r="D40" s="55"/>
      <c r="E40" s="55"/>
      <c r="F40" s="55"/>
      <c r="G40" s="55"/>
      <c r="H40" s="55"/>
      <c r="I40" s="55"/>
      <c r="J40" s="55"/>
      <c r="K40" s="55"/>
      <c r="L40" s="55"/>
      <c r="M40" s="55"/>
      <c r="N40" s="55"/>
      <c r="O40" s="55"/>
      <c r="P40" s="55"/>
      <c r="Q40" s="55"/>
      <c r="R40" s="55"/>
      <c r="S40" s="55"/>
      <c r="T40" s="55"/>
      <c r="U40" s="55"/>
      <c r="V40" s="55"/>
      <c r="W40" s="55"/>
      <c r="X40" s="55"/>
      <c r="Y40" s="55"/>
    </row>
    <row r="41" spans="1:25">
      <c r="A41" s="55"/>
      <c r="B41" s="55"/>
      <c r="C41" s="55"/>
      <c r="D41" s="55"/>
      <c r="E41" s="55"/>
      <c r="F41" s="55"/>
      <c r="G41" s="55"/>
      <c r="H41" s="55"/>
      <c r="I41" s="55"/>
      <c r="J41" s="55"/>
      <c r="K41" s="55"/>
      <c r="L41" s="55"/>
      <c r="M41" s="55"/>
      <c r="N41" s="55"/>
      <c r="O41" s="55"/>
      <c r="P41" s="55"/>
      <c r="Q41" s="55"/>
      <c r="R41" s="55"/>
      <c r="S41" s="55"/>
      <c r="T41" s="55"/>
      <c r="U41" s="55"/>
      <c r="V41" s="55"/>
      <c r="W41" s="55"/>
      <c r="X41" s="55"/>
      <c r="Y41" s="55"/>
    </row>
    <row r="42" spans="1:25">
      <c r="A42" s="55"/>
      <c r="B42" s="55"/>
      <c r="C42" s="55"/>
      <c r="D42" s="55"/>
      <c r="E42" s="55"/>
      <c r="F42" s="55"/>
      <c r="G42" s="55"/>
      <c r="H42" s="55"/>
      <c r="I42" s="55"/>
      <c r="J42" s="55"/>
      <c r="K42" s="55"/>
      <c r="L42" s="55"/>
      <c r="M42" s="55"/>
      <c r="N42" s="55"/>
      <c r="O42" s="55"/>
      <c r="P42" s="55"/>
      <c r="Q42" s="55"/>
      <c r="R42" s="55"/>
      <c r="S42" s="55"/>
      <c r="T42" s="55"/>
      <c r="U42" s="55"/>
      <c r="V42" s="55"/>
      <c r="W42" s="55"/>
      <c r="X42" s="55"/>
      <c r="Y42" s="55"/>
    </row>
    <row r="43" spans="1:25">
      <c r="A43" s="55"/>
      <c r="B43" s="55"/>
      <c r="C43" s="55"/>
      <c r="D43" s="55"/>
      <c r="E43" s="55"/>
      <c r="F43" s="55"/>
      <c r="G43" s="55"/>
      <c r="H43" s="55"/>
      <c r="I43" s="55"/>
      <c r="J43" s="55"/>
      <c r="K43" s="55"/>
      <c r="L43" s="55"/>
      <c r="M43" s="55"/>
      <c r="N43" s="55"/>
      <c r="O43" s="55"/>
      <c r="P43" s="55"/>
      <c r="Q43" s="55"/>
      <c r="R43" s="55"/>
      <c r="S43" s="55"/>
      <c r="T43" s="55"/>
      <c r="U43" s="55"/>
      <c r="V43" s="55"/>
      <c r="W43" s="55"/>
      <c r="X43" s="55"/>
      <c r="Y43" s="55"/>
    </row>
    <row r="44" spans="1:25">
      <c r="A44" s="55"/>
      <c r="B44" s="55"/>
      <c r="C44" s="55"/>
      <c r="D44" s="55"/>
      <c r="E44" s="55"/>
      <c r="F44" s="55"/>
      <c r="G44" s="55"/>
      <c r="H44" s="55"/>
      <c r="I44" s="55"/>
      <c r="J44" s="55"/>
      <c r="K44" s="55"/>
      <c r="L44" s="55"/>
      <c r="M44" s="55"/>
      <c r="N44" s="55"/>
      <c r="O44" s="55"/>
      <c r="P44" s="55"/>
      <c r="Q44" s="55"/>
      <c r="R44" s="55"/>
      <c r="S44" s="55"/>
      <c r="T44" s="55"/>
      <c r="U44" s="55"/>
      <c r="V44" s="55"/>
      <c r="W44" s="55"/>
      <c r="X44" s="55"/>
      <c r="Y44" s="55"/>
    </row>
    <row r="45" spans="1:25">
      <c r="A45" s="55"/>
      <c r="B45" s="55"/>
      <c r="C45" s="55"/>
      <c r="D45" s="55"/>
      <c r="E45" s="55"/>
      <c r="F45" s="55"/>
      <c r="G45" s="55"/>
      <c r="H45" s="55"/>
      <c r="I45" s="55"/>
      <c r="J45" s="55"/>
      <c r="K45" s="55"/>
      <c r="L45" s="55"/>
      <c r="M45" s="55"/>
      <c r="N45" s="55"/>
      <c r="O45" s="55"/>
      <c r="P45" s="55"/>
      <c r="Q45" s="55"/>
      <c r="R45" s="55"/>
      <c r="S45" s="55"/>
      <c r="T45" s="55"/>
      <c r="U45" s="55"/>
      <c r="V45" s="55"/>
      <c r="W45" s="55"/>
      <c r="X45" s="55"/>
      <c r="Y45" s="55"/>
    </row>
    <row r="46" spans="1:25">
      <c r="A46" s="55"/>
      <c r="B46" s="55"/>
      <c r="C46" s="55"/>
      <c r="D46" s="55"/>
      <c r="E46" s="55"/>
      <c r="F46" s="55"/>
      <c r="G46" s="55"/>
      <c r="H46" s="55"/>
      <c r="I46" s="55"/>
      <c r="J46" s="55"/>
      <c r="K46" s="55"/>
      <c r="L46" s="55"/>
      <c r="M46" s="55"/>
      <c r="N46" s="55"/>
      <c r="O46" s="55"/>
      <c r="P46" s="55"/>
      <c r="Q46" s="55"/>
      <c r="R46" s="55"/>
      <c r="S46" s="55"/>
      <c r="T46" s="55"/>
      <c r="U46" s="55"/>
      <c r="V46" s="55"/>
      <c r="W46" s="55"/>
      <c r="X46" s="55"/>
      <c r="Y46" s="55"/>
    </row>
    <row r="47" spans="1:25">
      <c r="A47" s="55"/>
      <c r="B47" s="55"/>
      <c r="C47" s="55"/>
      <c r="D47" s="55"/>
      <c r="E47" s="55"/>
      <c r="F47" s="55"/>
      <c r="G47" s="55"/>
      <c r="H47" s="55"/>
      <c r="I47" s="55"/>
      <c r="J47" s="55"/>
      <c r="K47" s="55"/>
      <c r="L47" s="55"/>
      <c r="M47" s="55"/>
      <c r="N47" s="55"/>
      <c r="O47" s="55"/>
      <c r="P47" s="55"/>
      <c r="Q47" s="55"/>
      <c r="R47" s="55"/>
      <c r="S47" s="55"/>
      <c r="T47" s="55"/>
      <c r="U47" s="55"/>
      <c r="V47" s="55"/>
      <c r="W47" s="55"/>
      <c r="X47" s="55"/>
      <c r="Y47" s="55"/>
    </row>
    <row r="48" spans="1:25">
      <c r="A48" s="55"/>
      <c r="B48" s="55"/>
      <c r="C48" s="55"/>
      <c r="D48" s="55"/>
      <c r="E48" s="55"/>
      <c r="F48" s="55"/>
      <c r="G48" s="55"/>
      <c r="H48" s="55"/>
      <c r="I48" s="55"/>
      <c r="J48" s="55"/>
      <c r="K48" s="55"/>
      <c r="L48" s="55"/>
      <c r="M48" s="55"/>
      <c r="N48" s="55"/>
      <c r="O48" s="55"/>
      <c r="P48" s="55"/>
      <c r="Q48" s="55"/>
      <c r="R48" s="55"/>
      <c r="S48" s="55"/>
      <c r="T48" s="55"/>
      <c r="U48" s="55"/>
      <c r="V48" s="55"/>
      <c r="W48" s="55"/>
      <c r="X48" s="55"/>
      <c r="Y48" s="55"/>
    </row>
    <row r="49" spans="1:25">
      <c r="A49" s="55"/>
      <c r="B49" s="55"/>
      <c r="C49" s="55"/>
      <c r="D49" s="55"/>
      <c r="E49" s="55"/>
      <c r="F49" s="55"/>
      <c r="G49" s="55"/>
      <c r="H49" s="55"/>
      <c r="I49" s="55"/>
      <c r="J49" s="55"/>
      <c r="K49" s="55"/>
      <c r="L49" s="55"/>
      <c r="M49" s="55"/>
      <c r="N49" s="55"/>
      <c r="O49" s="55"/>
      <c r="P49" s="55"/>
      <c r="Q49" s="55"/>
      <c r="R49" s="55"/>
      <c r="S49" s="55"/>
      <c r="T49" s="55"/>
      <c r="U49" s="55"/>
      <c r="V49" s="55"/>
      <c r="W49" s="55"/>
      <c r="X49" s="55"/>
      <c r="Y49" s="55"/>
    </row>
    <row r="50" spans="1:25">
      <c r="A50" s="55"/>
      <c r="B50" s="55"/>
      <c r="C50" s="55"/>
      <c r="D50" s="55"/>
      <c r="E50" s="55"/>
      <c r="F50" s="55"/>
      <c r="G50" s="55"/>
      <c r="H50" s="55"/>
      <c r="I50" s="55"/>
      <c r="J50" s="55"/>
      <c r="K50" s="55"/>
      <c r="L50" s="55"/>
      <c r="M50" s="55"/>
      <c r="N50" s="55"/>
      <c r="O50" s="55"/>
      <c r="P50" s="55"/>
      <c r="Q50" s="55"/>
      <c r="R50" s="55"/>
      <c r="S50" s="55"/>
      <c r="T50" s="55"/>
      <c r="U50" s="55"/>
      <c r="V50" s="55"/>
      <c r="W50" s="55"/>
      <c r="X50" s="55"/>
      <c r="Y50" s="55"/>
    </row>
    <row r="51" spans="1:25">
      <c r="A51" s="55"/>
      <c r="B51" s="55"/>
      <c r="C51" s="55"/>
      <c r="D51" s="55"/>
      <c r="E51" s="55"/>
      <c r="F51" s="55"/>
      <c r="G51" s="55"/>
      <c r="H51" s="55"/>
      <c r="I51" s="55"/>
      <c r="J51" s="55"/>
      <c r="K51" s="55"/>
      <c r="L51" s="55"/>
      <c r="M51" s="55"/>
      <c r="N51" s="55"/>
      <c r="O51" s="55"/>
      <c r="P51" s="55"/>
      <c r="Q51" s="55"/>
      <c r="R51" s="55"/>
      <c r="S51" s="55"/>
      <c r="T51" s="55"/>
      <c r="U51" s="55"/>
      <c r="V51" s="55"/>
      <c r="W51" s="55"/>
      <c r="X51" s="55"/>
      <c r="Y51" s="55"/>
    </row>
    <row r="52" spans="1:25">
      <c r="A52" s="55"/>
      <c r="B52" s="55"/>
      <c r="C52" s="55"/>
      <c r="D52" s="55"/>
      <c r="E52" s="55"/>
      <c r="F52" s="55"/>
      <c r="G52" s="55"/>
      <c r="H52" s="55"/>
      <c r="I52" s="55"/>
      <c r="J52" s="55"/>
      <c r="K52" s="55"/>
      <c r="L52" s="55"/>
      <c r="M52" s="55"/>
      <c r="N52" s="55"/>
      <c r="O52" s="55"/>
      <c r="P52" s="55"/>
      <c r="Q52" s="55"/>
      <c r="R52" s="55"/>
      <c r="S52" s="55"/>
      <c r="T52" s="55"/>
      <c r="U52" s="55"/>
      <c r="V52" s="55"/>
      <c r="W52" s="55"/>
      <c r="X52" s="55"/>
      <c r="Y52" s="55"/>
    </row>
    <row r="53" spans="1:25">
      <c r="A53" s="55"/>
      <c r="B53" s="55"/>
      <c r="C53" s="55"/>
      <c r="D53" s="55"/>
      <c r="E53" s="55"/>
      <c r="F53" s="55"/>
      <c r="G53" s="55"/>
      <c r="H53" s="55"/>
      <c r="I53" s="55"/>
      <c r="J53" s="55"/>
      <c r="K53" s="55"/>
      <c r="L53" s="55"/>
      <c r="M53" s="55"/>
      <c r="N53" s="55"/>
      <c r="O53" s="55"/>
      <c r="P53" s="55"/>
      <c r="Q53" s="55"/>
      <c r="R53" s="55"/>
      <c r="S53" s="55"/>
      <c r="T53" s="55"/>
      <c r="U53" s="55"/>
      <c r="V53" s="55"/>
      <c r="W53" s="55"/>
      <c r="X53" s="55"/>
      <c r="Y53" s="55"/>
    </row>
    <row r="54" spans="1:25">
      <c r="A54" s="55"/>
      <c r="B54" s="55"/>
      <c r="C54" s="55"/>
      <c r="D54" s="55"/>
      <c r="E54" s="55"/>
      <c r="F54" s="55"/>
      <c r="G54" s="55"/>
      <c r="H54" s="55"/>
      <c r="I54" s="55"/>
      <c r="J54" s="55"/>
      <c r="K54" s="55"/>
      <c r="L54" s="55"/>
      <c r="M54" s="55"/>
      <c r="N54" s="55"/>
      <c r="O54" s="55"/>
      <c r="P54" s="55"/>
      <c r="Q54" s="55"/>
      <c r="R54" s="55"/>
      <c r="S54" s="55"/>
      <c r="T54" s="55"/>
      <c r="U54" s="55"/>
      <c r="V54" s="55"/>
      <c r="W54" s="55"/>
      <c r="X54" s="55"/>
      <c r="Y54" s="55"/>
    </row>
    <row r="55" spans="1:25">
      <c r="A55" s="55"/>
      <c r="B55" s="55"/>
      <c r="C55" s="55"/>
      <c r="D55" s="55"/>
      <c r="E55" s="55"/>
      <c r="F55" s="55"/>
      <c r="G55" s="55"/>
      <c r="H55" s="55"/>
      <c r="I55" s="55"/>
      <c r="J55" s="55"/>
      <c r="K55" s="55"/>
      <c r="L55" s="55"/>
      <c r="M55" s="55"/>
      <c r="N55" s="55"/>
      <c r="O55" s="55"/>
      <c r="P55" s="55"/>
      <c r="Q55" s="55"/>
      <c r="R55" s="55"/>
      <c r="S55" s="55"/>
      <c r="T55" s="55"/>
      <c r="U55" s="55"/>
      <c r="V55" s="55"/>
      <c r="W55" s="55"/>
      <c r="X55" s="55"/>
      <c r="Y55" s="55"/>
    </row>
    <row r="56" spans="1:25">
      <c r="A56" s="55"/>
      <c r="B56" s="55"/>
      <c r="C56" s="55"/>
      <c r="D56" s="55"/>
      <c r="E56" s="55"/>
      <c r="F56" s="55"/>
      <c r="G56" s="55"/>
      <c r="H56" s="55"/>
      <c r="I56" s="55"/>
      <c r="J56" s="55"/>
      <c r="K56" s="55"/>
      <c r="L56" s="55"/>
      <c r="M56" s="55"/>
      <c r="N56" s="55"/>
      <c r="O56" s="55"/>
      <c r="P56" s="55"/>
      <c r="Q56" s="55"/>
      <c r="R56" s="55"/>
      <c r="S56" s="55"/>
      <c r="T56" s="55"/>
      <c r="U56" s="55"/>
      <c r="V56" s="55"/>
      <c r="W56" s="55"/>
      <c r="X56" s="55"/>
      <c r="Y56" s="55"/>
    </row>
    <row r="57" spans="1:25">
      <c r="A57" s="55"/>
      <c r="B57" s="55"/>
      <c r="C57" s="55"/>
      <c r="D57" s="55"/>
      <c r="E57" s="55"/>
      <c r="F57" s="55"/>
      <c r="G57" s="55"/>
      <c r="H57" s="55"/>
      <c r="I57" s="55"/>
      <c r="J57" s="55"/>
      <c r="K57" s="55"/>
      <c r="L57" s="55"/>
      <c r="M57" s="55"/>
      <c r="N57" s="55"/>
      <c r="O57" s="55"/>
      <c r="P57" s="55"/>
      <c r="Q57" s="55"/>
      <c r="R57" s="55"/>
      <c r="S57" s="55"/>
      <c r="T57" s="55"/>
      <c r="U57" s="55"/>
      <c r="V57" s="55"/>
      <c r="W57" s="55"/>
      <c r="X57" s="55"/>
      <c r="Y57" s="55"/>
    </row>
    <row r="58" spans="1:25">
      <c r="A58" s="55"/>
      <c r="B58" s="55"/>
      <c r="C58" s="55"/>
      <c r="D58" s="55"/>
      <c r="E58" s="55"/>
      <c r="F58" s="55"/>
      <c r="G58" s="55"/>
      <c r="H58" s="55"/>
      <c r="I58" s="55"/>
      <c r="J58" s="55"/>
      <c r="K58" s="55"/>
      <c r="L58" s="55"/>
      <c r="M58" s="55"/>
      <c r="N58" s="55"/>
      <c r="O58" s="55"/>
      <c r="P58" s="55"/>
      <c r="Q58" s="55"/>
      <c r="R58" s="55"/>
      <c r="S58" s="55"/>
      <c r="T58" s="55"/>
      <c r="U58" s="55"/>
      <c r="V58" s="55"/>
      <c r="W58" s="55"/>
      <c r="X58" s="55"/>
      <c r="Y58" s="55"/>
    </row>
    <row r="59" spans="1:25">
      <c r="A59" s="55"/>
      <c r="B59" s="55"/>
      <c r="C59" s="55"/>
      <c r="D59" s="55"/>
      <c r="E59" s="55"/>
      <c r="F59" s="55"/>
      <c r="G59" s="55"/>
      <c r="H59" s="55"/>
      <c r="I59" s="55"/>
      <c r="J59" s="55"/>
      <c r="K59" s="55"/>
      <c r="L59" s="55"/>
      <c r="M59" s="55"/>
      <c r="N59" s="55"/>
      <c r="O59" s="55"/>
      <c r="P59" s="55"/>
      <c r="Q59" s="55"/>
      <c r="R59" s="55"/>
      <c r="S59" s="55"/>
      <c r="T59" s="55"/>
      <c r="U59" s="55"/>
      <c r="V59" s="55"/>
      <c r="W59" s="55"/>
      <c r="X59" s="55"/>
      <c r="Y59" s="55"/>
    </row>
    <row r="60" spans="1:25">
      <c r="A60" s="55"/>
      <c r="B60" s="55"/>
      <c r="C60" s="55"/>
      <c r="D60" s="55"/>
      <c r="E60" s="55"/>
      <c r="F60" s="55"/>
      <c r="G60" s="55"/>
      <c r="H60" s="55"/>
      <c r="I60" s="55"/>
      <c r="J60" s="55"/>
      <c r="K60" s="55"/>
      <c r="L60" s="55"/>
      <c r="M60" s="55"/>
      <c r="N60" s="55"/>
      <c r="O60" s="55"/>
      <c r="P60" s="55"/>
      <c r="Q60" s="55"/>
      <c r="R60" s="55"/>
      <c r="S60" s="55"/>
      <c r="T60" s="55"/>
      <c r="U60" s="55"/>
      <c r="V60" s="55"/>
      <c r="W60" s="55"/>
      <c r="X60" s="55"/>
      <c r="Y60" s="55"/>
    </row>
    <row r="61" spans="1:25">
      <c r="A61" s="55"/>
      <c r="B61" s="55"/>
      <c r="C61" s="55"/>
      <c r="D61" s="55"/>
      <c r="E61" s="55"/>
      <c r="F61" s="55"/>
      <c r="G61" s="55"/>
      <c r="H61" s="55"/>
      <c r="I61" s="55"/>
      <c r="J61" s="55"/>
      <c r="K61" s="55"/>
      <c r="L61" s="55"/>
      <c r="M61" s="55"/>
      <c r="N61" s="55"/>
      <c r="O61" s="55"/>
      <c r="P61" s="55"/>
      <c r="Q61" s="55"/>
      <c r="R61" s="55"/>
      <c r="S61" s="55"/>
      <c r="T61" s="55"/>
      <c r="U61" s="55"/>
      <c r="V61" s="55"/>
      <c r="W61" s="55"/>
      <c r="X61" s="55"/>
      <c r="Y61" s="55"/>
    </row>
    <row r="62" spans="1:25">
      <c r="A62" s="55"/>
      <c r="B62" s="55"/>
      <c r="C62" s="55"/>
      <c r="D62" s="55"/>
      <c r="E62" s="55"/>
      <c r="F62" s="55"/>
      <c r="G62" s="55"/>
      <c r="H62" s="55"/>
      <c r="I62" s="55"/>
      <c r="J62" s="55"/>
      <c r="K62" s="55"/>
      <c r="L62" s="55"/>
      <c r="M62" s="55"/>
      <c r="N62" s="55"/>
      <c r="O62" s="55"/>
      <c r="P62" s="55"/>
      <c r="Q62" s="55"/>
      <c r="R62" s="55"/>
      <c r="S62" s="55"/>
      <c r="T62" s="55"/>
      <c r="U62" s="55"/>
      <c r="V62" s="55"/>
      <c r="W62" s="55"/>
      <c r="X62" s="55"/>
      <c r="Y62" s="55"/>
    </row>
    <row r="63" spans="1:25">
      <c r="A63" s="55"/>
      <c r="B63" s="55"/>
      <c r="C63" s="55"/>
      <c r="D63" s="55"/>
      <c r="E63" s="55"/>
      <c r="F63" s="55"/>
      <c r="G63" s="55"/>
      <c r="H63" s="55"/>
      <c r="I63" s="55"/>
      <c r="J63" s="55"/>
      <c r="K63" s="55"/>
      <c r="L63" s="55"/>
      <c r="M63" s="55"/>
      <c r="N63" s="55"/>
      <c r="O63" s="55"/>
      <c r="P63" s="55"/>
      <c r="Q63" s="55"/>
      <c r="R63" s="55"/>
      <c r="S63" s="55"/>
      <c r="T63" s="55"/>
      <c r="U63" s="55"/>
      <c r="V63" s="55"/>
      <c r="W63" s="55"/>
      <c r="X63" s="55"/>
      <c r="Y63" s="55"/>
    </row>
    <row r="64" spans="1:25">
      <c r="A64" s="55"/>
      <c r="B64" s="55"/>
      <c r="C64" s="55"/>
      <c r="D64" s="55"/>
      <c r="E64" s="55"/>
      <c r="F64" s="55"/>
      <c r="G64" s="55"/>
      <c r="H64" s="55"/>
      <c r="I64" s="55"/>
      <c r="J64" s="55"/>
      <c r="K64" s="55"/>
      <c r="L64" s="55"/>
      <c r="M64" s="55"/>
      <c r="N64" s="55"/>
      <c r="O64" s="55"/>
      <c r="P64" s="55"/>
      <c r="Q64" s="55"/>
      <c r="R64" s="55"/>
      <c r="S64" s="55"/>
      <c r="T64" s="55"/>
      <c r="U64" s="55"/>
      <c r="V64" s="55"/>
      <c r="W64" s="55"/>
      <c r="X64" s="55"/>
      <c r="Y64" s="55"/>
    </row>
    <row r="65" spans="1:25">
      <c r="A65" s="55"/>
      <c r="B65" s="55"/>
      <c r="C65" s="55"/>
      <c r="D65" s="55"/>
      <c r="E65" s="55"/>
      <c r="F65" s="55"/>
      <c r="G65" s="55"/>
      <c r="H65" s="55"/>
      <c r="I65" s="55"/>
      <c r="J65" s="55"/>
      <c r="K65" s="55"/>
      <c r="L65" s="55"/>
      <c r="M65" s="55"/>
      <c r="N65" s="55"/>
      <c r="O65" s="55"/>
      <c r="P65" s="55"/>
      <c r="Q65" s="55"/>
      <c r="R65" s="55"/>
      <c r="S65" s="55"/>
      <c r="T65" s="55"/>
      <c r="U65" s="55"/>
      <c r="V65" s="55"/>
      <c r="W65" s="55"/>
      <c r="X65" s="55"/>
      <c r="Y65" s="55"/>
    </row>
    <row r="66" spans="1:25">
      <c r="A66" s="55"/>
      <c r="B66" s="55"/>
      <c r="C66" s="55"/>
      <c r="D66" s="55"/>
      <c r="E66" s="55"/>
      <c r="F66" s="55"/>
      <c r="G66" s="55"/>
      <c r="H66" s="55"/>
      <c r="I66" s="55"/>
      <c r="J66" s="55"/>
      <c r="K66" s="55"/>
      <c r="L66" s="55"/>
      <c r="M66" s="55"/>
      <c r="N66" s="55"/>
      <c r="O66" s="55"/>
      <c r="P66" s="55"/>
      <c r="Q66" s="55"/>
      <c r="R66" s="55"/>
      <c r="S66" s="55"/>
      <c r="T66" s="55"/>
      <c r="U66" s="55"/>
      <c r="V66" s="55"/>
      <c r="W66" s="55"/>
      <c r="X66" s="55"/>
      <c r="Y66" s="55"/>
    </row>
    <row r="67" spans="1:25">
      <c r="A67" s="55"/>
      <c r="B67" s="55"/>
      <c r="C67" s="55"/>
      <c r="D67" s="55"/>
      <c r="E67" s="55"/>
      <c r="F67" s="55"/>
      <c r="G67" s="55"/>
      <c r="H67" s="55"/>
      <c r="I67" s="55"/>
      <c r="J67" s="55"/>
      <c r="K67" s="55"/>
      <c r="L67" s="55"/>
      <c r="M67" s="55"/>
      <c r="N67" s="55"/>
      <c r="O67" s="55"/>
      <c r="P67" s="55"/>
      <c r="Q67" s="55"/>
      <c r="R67" s="55"/>
      <c r="S67" s="55"/>
      <c r="T67" s="55"/>
      <c r="U67" s="55"/>
      <c r="V67" s="55"/>
      <c r="W67" s="55"/>
      <c r="X67" s="55"/>
      <c r="Y67" s="55"/>
    </row>
    <row r="68" spans="1:25">
      <c r="A68" s="55"/>
      <c r="B68" s="55"/>
      <c r="C68" s="55"/>
      <c r="D68" s="55"/>
      <c r="E68" s="55"/>
      <c r="F68" s="55"/>
      <c r="G68" s="55"/>
      <c r="H68" s="55"/>
      <c r="I68" s="55"/>
      <c r="J68" s="55"/>
      <c r="K68" s="55"/>
      <c r="L68" s="55"/>
      <c r="M68" s="55"/>
      <c r="N68" s="55"/>
      <c r="O68" s="55"/>
      <c r="P68" s="55"/>
      <c r="Q68" s="55"/>
      <c r="R68" s="55"/>
      <c r="S68" s="55"/>
      <c r="T68" s="55"/>
      <c r="U68" s="55"/>
      <c r="V68" s="55"/>
      <c r="W68" s="55"/>
      <c r="X68" s="55"/>
      <c r="Y68" s="55"/>
    </row>
    <row r="69" spans="1:25">
      <c r="A69" s="55"/>
      <c r="B69" s="55"/>
      <c r="C69" s="55"/>
      <c r="D69" s="55"/>
      <c r="E69" s="55"/>
      <c r="F69" s="55"/>
      <c r="G69" s="55"/>
      <c r="H69" s="55"/>
      <c r="I69" s="55"/>
      <c r="J69" s="55"/>
      <c r="K69" s="55"/>
      <c r="L69" s="55"/>
      <c r="M69" s="55"/>
      <c r="N69" s="55"/>
      <c r="O69" s="55"/>
      <c r="P69" s="55"/>
      <c r="Q69" s="55"/>
      <c r="R69" s="55"/>
      <c r="S69" s="55"/>
      <c r="T69" s="55"/>
      <c r="U69" s="55"/>
      <c r="V69" s="55"/>
      <c r="W69" s="55"/>
      <c r="X69" s="55"/>
      <c r="Y69" s="55"/>
    </row>
    <row r="70" spans="1:25">
      <c r="A70" s="55"/>
      <c r="B70" s="55"/>
      <c r="C70" s="55"/>
      <c r="D70" s="55"/>
      <c r="E70" s="55"/>
      <c r="F70" s="55"/>
      <c r="G70" s="55"/>
      <c r="H70" s="55"/>
      <c r="I70" s="55"/>
      <c r="J70" s="55"/>
      <c r="K70" s="55"/>
      <c r="L70" s="55"/>
      <c r="M70" s="55"/>
      <c r="N70" s="55"/>
      <c r="O70" s="55"/>
      <c r="P70" s="55"/>
      <c r="Q70" s="55"/>
      <c r="R70" s="55"/>
      <c r="S70" s="55"/>
      <c r="T70" s="55"/>
      <c r="U70" s="55"/>
      <c r="V70" s="55"/>
      <c r="W70" s="55"/>
      <c r="X70" s="55"/>
      <c r="Y70" s="55"/>
    </row>
    <row r="71" spans="1:25">
      <c r="A71" s="55"/>
      <c r="B71" s="55"/>
      <c r="C71" s="55"/>
      <c r="D71" s="55"/>
      <c r="E71" s="55"/>
      <c r="F71" s="55"/>
      <c r="G71" s="55"/>
      <c r="H71" s="55"/>
      <c r="I71" s="55"/>
      <c r="J71" s="55"/>
      <c r="K71" s="55"/>
      <c r="L71" s="55"/>
      <c r="M71" s="55"/>
      <c r="N71" s="55"/>
      <c r="O71" s="55"/>
      <c r="P71" s="55"/>
      <c r="Q71" s="55"/>
      <c r="R71" s="55"/>
      <c r="S71" s="55"/>
      <c r="T71" s="55"/>
      <c r="U71" s="55"/>
      <c r="V71" s="55"/>
      <c r="W71" s="55"/>
      <c r="X71" s="55"/>
      <c r="Y71" s="55"/>
    </row>
    <row r="72" spans="1:25">
      <c r="A72" s="55"/>
      <c r="B72" s="55"/>
      <c r="C72" s="55"/>
      <c r="D72" s="55"/>
      <c r="E72" s="55"/>
      <c r="F72" s="55"/>
      <c r="G72" s="55"/>
      <c r="H72" s="55"/>
      <c r="I72" s="55"/>
      <c r="J72" s="55"/>
      <c r="K72" s="55"/>
      <c r="L72" s="55"/>
      <c r="M72" s="55"/>
      <c r="N72" s="55"/>
      <c r="O72" s="55"/>
      <c r="P72" s="55"/>
      <c r="Q72" s="55"/>
      <c r="R72" s="55"/>
      <c r="S72" s="55"/>
      <c r="T72" s="55"/>
      <c r="U72" s="55"/>
      <c r="V72" s="55"/>
      <c r="W72" s="55"/>
      <c r="X72" s="55"/>
      <c r="Y72" s="55"/>
    </row>
    <row r="73" spans="1:25">
      <c r="A73" s="55"/>
      <c r="B73" s="55"/>
      <c r="C73" s="55"/>
      <c r="D73" s="55"/>
      <c r="E73" s="55"/>
      <c r="F73" s="55"/>
      <c r="G73" s="55"/>
      <c r="H73" s="55"/>
      <c r="I73" s="55"/>
      <c r="J73" s="55"/>
      <c r="K73" s="55"/>
      <c r="L73" s="55"/>
      <c r="M73" s="55"/>
      <c r="N73" s="55"/>
      <c r="O73" s="55"/>
      <c r="P73" s="55"/>
      <c r="Q73" s="55"/>
      <c r="R73" s="55"/>
      <c r="S73" s="55"/>
      <c r="T73" s="55"/>
      <c r="U73" s="55"/>
      <c r="V73" s="55"/>
      <c r="W73" s="55"/>
      <c r="X73" s="55"/>
      <c r="Y73" s="55"/>
    </row>
    <row r="74" spans="1:25">
      <c r="A74" s="55"/>
      <c r="B74" s="55"/>
      <c r="C74" s="55"/>
      <c r="D74" s="55"/>
      <c r="E74" s="55"/>
      <c r="F74" s="55"/>
      <c r="G74" s="55"/>
      <c r="H74" s="55"/>
      <c r="I74" s="55"/>
      <c r="J74" s="55"/>
      <c r="K74" s="55"/>
      <c r="L74" s="55"/>
      <c r="M74" s="55"/>
      <c r="N74" s="55"/>
      <c r="O74" s="55"/>
      <c r="P74" s="55"/>
      <c r="Q74" s="55"/>
      <c r="R74" s="55"/>
      <c r="S74" s="55"/>
      <c r="T74" s="55"/>
      <c r="U74" s="55"/>
      <c r="V74" s="55"/>
      <c r="W74" s="55"/>
      <c r="X74" s="55"/>
      <c r="Y74" s="55"/>
    </row>
    <row r="75" spans="1:25">
      <c r="A75" s="55"/>
      <c r="B75" s="55"/>
      <c r="C75" s="55"/>
      <c r="D75" s="55"/>
      <c r="E75" s="55"/>
      <c r="F75" s="55"/>
      <c r="G75" s="55"/>
      <c r="H75" s="55"/>
      <c r="I75" s="55"/>
      <c r="J75" s="55"/>
      <c r="K75" s="55"/>
      <c r="L75" s="55"/>
      <c r="M75" s="55"/>
      <c r="N75" s="55"/>
      <c r="O75" s="55"/>
      <c r="P75" s="55"/>
      <c r="Q75" s="55"/>
      <c r="R75" s="55"/>
      <c r="S75" s="55"/>
      <c r="T75" s="55"/>
      <c r="U75" s="55"/>
      <c r="V75" s="55"/>
      <c r="W75" s="55"/>
      <c r="X75" s="55"/>
      <c r="Y75" s="55"/>
    </row>
    <row r="76" spans="1:25">
      <c r="A76" s="55"/>
      <c r="B76" s="55"/>
      <c r="C76" s="55"/>
      <c r="D76" s="55"/>
      <c r="E76" s="55"/>
      <c r="F76" s="55"/>
      <c r="G76" s="55"/>
      <c r="H76" s="55"/>
      <c r="I76" s="55"/>
      <c r="J76" s="55"/>
      <c r="K76" s="55"/>
      <c r="L76" s="55"/>
      <c r="M76" s="55"/>
      <c r="N76" s="55"/>
      <c r="O76" s="55"/>
      <c r="P76" s="55"/>
      <c r="Q76" s="55"/>
      <c r="R76" s="55"/>
      <c r="S76" s="55"/>
      <c r="T76" s="55"/>
      <c r="U76" s="55"/>
      <c r="V76" s="55"/>
      <c r="W76" s="55"/>
      <c r="X76" s="55"/>
      <c r="Y76" s="55"/>
    </row>
    <row r="77" spans="1:25">
      <c r="A77" s="55"/>
      <c r="B77" s="55"/>
      <c r="C77" s="55"/>
      <c r="D77" s="55"/>
      <c r="E77" s="55"/>
      <c r="F77" s="55"/>
      <c r="G77" s="55"/>
      <c r="H77" s="55"/>
      <c r="I77" s="55"/>
      <c r="J77" s="55"/>
      <c r="K77" s="55"/>
      <c r="L77" s="55"/>
      <c r="M77" s="55"/>
      <c r="N77" s="55"/>
      <c r="O77" s="55"/>
      <c r="P77" s="55"/>
      <c r="Q77" s="55"/>
      <c r="R77" s="55"/>
      <c r="S77" s="55"/>
      <c r="T77" s="55"/>
      <c r="U77" s="55"/>
      <c r="V77" s="55"/>
      <c r="W77" s="55"/>
      <c r="X77" s="55"/>
      <c r="Y77" s="55"/>
    </row>
    <row r="78" spans="1:25">
      <c r="A78" s="55"/>
      <c r="B78" s="55"/>
      <c r="C78" s="55"/>
      <c r="D78" s="55"/>
      <c r="E78" s="55"/>
      <c r="F78" s="55"/>
      <c r="G78" s="55"/>
      <c r="H78" s="55"/>
      <c r="I78" s="55"/>
      <c r="J78" s="55"/>
      <c r="K78" s="55"/>
      <c r="L78" s="55"/>
      <c r="M78" s="55"/>
      <c r="N78" s="55"/>
      <c r="O78" s="55"/>
      <c r="P78" s="55"/>
      <c r="Q78" s="55"/>
      <c r="R78" s="55"/>
      <c r="S78" s="55"/>
      <c r="T78" s="55"/>
      <c r="U78" s="55"/>
      <c r="V78" s="55"/>
      <c r="W78" s="55"/>
      <c r="X78" s="55"/>
      <c r="Y78" s="55"/>
    </row>
    <row r="79" spans="1:25">
      <c r="A79" s="55"/>
      <c r="B79" s="55"/>
      <c r="C79" s="55"/>
      <c r="D79" s="55"/>
      <c r="E79" s="55"/>
      <c r="F79" s="55"/>
      <c r="G79" s="55"/>
      <c r="H79" s="55"/>
      <c r="I79" s="55"/>
      <c r="J79" s="55"/>
      <c r="K79" s="55"/>
      <c r="L79" s="55"/>
      <c r="M79" s="55"/>
      <c r="N79" s="55"/>
      <c r="O79" s="55"/>
      <c r="P79" s="55"/>
      <c r="Q79" s="55"/>
      <c r="R79" s="55"/>
      <c r="S79" s="55"/>
      <c r="T79" s="55"/>
      <c r="U79" s="55"/>
      <c r="V79" s="55"/>
      <c r="W79" s="55"/>
      <c r="X79" s="55"/>
      <c r="Y79" s="55"/>
    </row>
    <row r="80" spans="1:25">
      <c r="A80" s="55"/>
      <c r="B80" s="55"/>
      <c r="C80" s="55"/>
      <c r="D80" s="55"/>
      <c r="E80" s="55"/>
      <c r="F80" s="55"/>
      <c r="G80" s="55"/>
      <c r="H80" s="55"/>
      <c r="I80" s="55"/>
      <c r="J80" s="55"/>
      <c r="K80" s="55"/>
      <c r="L80" s="55"/>
      <c r="M80" s="55"/>
      <c r="N80" s="55"/>
      <c r="O80" s="55"/>
      <c r="P80" s="55"/>
      <c r="Q80" s="55"/>
      <c r="R80" s="55"/>
      <c r="S80" s="55"/>
      <c r="T80" s="55"/>
      <c r="U80" s="55"/>
      <c r="V80" s="55"/>
      <c r="W80" s="55"/>
      <c r="X80" s="55"/>
      <c r="Y80" s="55"/>
    </row>
    <row r="81" spans="1:25">
      <c r="A81" s="55"/>
      <c r="B81" s="55"/>
      <c r="C81" s="55"/>
      <c r="D81" s="55"/>
      <c r="E81" s="55"/>
      <c r="F81" s="55"/>
      <c r="G81" s="55"/>
      <c r="H81" s="55"/>
      <c r="I81" s="55"/>
      <c r="J81" s="55"/>
      <c r="K81" s="55"/>
      <c r="L81" s="55"/>
      <c r="M81" s="55"/>
      <c r="N81" s="55"/>
      <c r="O81" s="55"/>
      <c r="P81" s="55"/>
      <c r="Q81" s="55"/>
      <c r="R81" s="55"/>
      <c r="S81" s="55"/>
      <c r="T81" s="55"/>
      <c r="U81" s="55"/>
      <c r="V81" s="55"/>
      <c r="W81" s="55"/>
      <c r="X81" s="55"/>
      <c r="Y81" s="55"/>
    </row>
    <row r="82" spans="1:25">
      <c r="A82" s="55"/>
      <c r="B82" s="55"/>
      <c r="C82" s="55"/>
      <c r="D82" s="55"/>
      <c r="E82" s="55"/>
      <c r="F82" s="55"/>
      <c r="G82" s="55"/>
      <c r="H82" s="55"/>
      <c r="I82" s="55"/>
      <c r="J82" s="55"/>
      <c r="K82" s="55"/>
      <c r="L82" s="55"/>
      <c r="M82" s="55"/>
      <c r="N82" s="55"/>
      <c r="O82" s="55"/>
      <c r="P82" s="55"/>
      <c r="Q82" s="55"/>
      <c r="R82" s="55"/>
      <c r="S82" s="55"/>
      <c r="T82" s="55"/>
      <c r="U82" s="55"/>
      <c r="V82" s="55"/>
      <c r="W82" s="55"/>
      <c r="X82" s="55"/>
      <c r="Y82" s="55"/>
    </row>
    <row r="83" spans="1:25">
      <c r="A83" s="55"/>
      <c r="B83" s="55"/>
      <c r="C83" s="55"/>
      <c r="D83" s="55"/>
      <c r="E83" s="55"/>
      <c r="F83" s="55"/>
      <c r="G83" s="55"/>
      <c r="H83" s="55"/>
      <c r="I83" s="55"/>
      <c r="J83" s="55"/>
      <c r="K83" s="55"/>
      <c r="L83" s="55"/>
      <c r="M83" s="55"/>
      <c r="N83" s="55"/>
      <c r="O83" s="55"/>
      <c r="P83" s="55"/>
      <c r="Q83" s="55"/>
      <c r="R83" s="55"/>
      <c r="S83" s="55"/>
      <c r="T83" s="55"/>
      <c r="U83" s="55"/>
      <c r="V83" s="55"/>
      <c r="W83" s="55"/>
      <c r="X83" s="55"/>
      <c r="Y83" s="55"/>
    </row>
    <row r="84" spans="1:25">
      <c r="A84" s="55"/>
      <c r="B84" s="55"/>
      <c r="C84" s="55"/>
      <c r="D84" s="55"/>
      <c r="E84" s="55"/>
      <c r="F84" s="55"/>
      <c r="G84" s="55"/>
      <c r="H84" s="55"/>
      <c r="I84" s="55"/>
      <c r="J84" s="55"/>
      <c r="K84" s="55"/>
      <c r="L84" s="55"/>
      <c r="M84" s="55"/>
      <c r="N84" s="55"/>
      <c r="O84" s="55"/>
      <c r="P84" s="55"/>
      <c r="Q84" s="55"/>
      <c r="R84" s="55"/>
      <c r="S84" s="55"/>
      <c r="T84" s="55"/>
      <c r="U84" s="55"/>
      <c r="V84" s="55"/>
      <c r="W84" s="55"/>
      <c r="X84" s="55"/>
      <c r="Y84" s="55"/>
    </row>
    <row r="85" spans="1:25">
      <c r="A85" s="55"/>
      <c r="B85" s="55"/>
      <c r="C85" s="55"/>
      <c r="D85" s="55"/>
      <c r="E85" s="55"/>
      <c r="F85" s="55"/>
      <c r="G85" s="55"/>
      <c r="H85" s="55"/>
      <c r="I85" s="55"/>
      <c r="J85" s="55"/>
      <c r="K85" s="55"/>
      <c r="L85" s="55"/>
      <c r="M85" s="55"/>
      <c r="N85" s="55"/>
      <c r="O85" s="55"/>
      <c r="P85" s="55"/>
      <c r="Q85" s="55"/>
      <c r="R85" s="55"/>
      <c r="S85" s="55"/>
      <c r="T85" s="55"/>
      <c r="U85" s="55"/>
      <c r="V85" s="55"/>
      <c r="W85" s="55"/>
      <c r="X85" s="55"/>
      <c r="Y85" s="55"/>
    </row>
    <row r="86" spans="1:25">
      <c r="A86" s="55"/>
      <c r="B86" s="55"/>
      <c r="C86" s="55"/>
      <c r="D86" s="55"/>
      <c r="E86" s="55"/>
      <c r="F86" s="55"/>
      <c r="G86" s="55"/>
      <c r="H86" s="55"/>
      <c r="I86" s="55"/>
      <c r="J86" s="55"/>
      <c r="K86" s="55"/>
      <c r="L86" s="55"/>
      <c r="M86" s="55"/>
      <c r="N86" s="55"/>
      <c r="O86" s="55"/>
      <c r="P86" s="55"/>
      <c r="Q86" s="55"/>
      <c r="R86" s="55"/>
      <c r="S86" s="55"/>
      <c r="T86" s="55"/>
      <c r="U86" s="55"/>
      <c r="V86" s="55"/>
      <c r="W86" s="55"/>
      <c r="X86" s="55"/>
      <c r="Y86" s="55"/>
    </row>
    <row r="87" spans="1:25">
      <c r="A87" s="55"/>
      <c r="B87" s="55"/>
      <c r="C87" s="55"/>
      <c r="D87" s="55"/>
      <c r="E87" s="55"/>
      <c r="F87" s="55"/>
      <c r="G87" s="55"/>
      <c r="H87" s="55"/>
      <c r="I87" s="55"/>
      <c r="J87" s="55"/>
      <c r="K87" s="55"/>
      <c r="L87" s="55"/>
      <c r="M87" s="55"/>
      <c r="N87" s="55"/>
      <c r="O87" s="55"/>
      <c r="P87" s="55"/>
      <c r="Q87" s="55"/>
      <c r="R87" s="55"/>
      <c r="S87" s="55"/>
      <c r="T87" s="55"/>
      <c r="U87" s="55"/>
      <c r="V87" s="55"/>
      <c r="W87" s="55"/>
      <c r="X87" s="55"/>
      <c r="Y87" s="55"/>
    </row>
    <row r="88" spans="1:25">
      <c r="A88" s="55"/>
      <c r="B88" s="55"/>
      <c r="C88" s="55"/>
      <c r="D88" s="55"/>
      <c r="E88" s="55"/>
      <c r="F88" s="55"/>
      <c r="G88" s="55"/>
      <c r="H88" s="55"/>
      <c r="I88" s="55"/>
      <c r="J88" s="55"/>
      <c r="K88" s="55"/>
      <c r="L88" s="55"/>
      <c r="M88" s="55"/>
      <c r="N88" s="55"/>
      <c r="O88" s="55"/>
      <c r="P88" s="55"/>
      <c r="Q88" s="55"/>
      <c r="R88" s="55"/>
      <c r="S88" s="55"/>
      <c r="T88" s="55"/>
      <c r="U88" s="55"/>
      <c r="V88" s="55"/>
      <c r="W88" s="55"/>
      <c r="X88" s="55"/>
      <c r="Y88" s="55"/>
    </row>
    <row r="89" spans="1:25">
      <c r="A89" s="55"/>
      <c r="B89" s="55"/>
      <c r="C89" s="55"/>
      <c r="D89" s="55"/>
      <c r="E89" s="55"/>
      <c r="F89" s="55"/>
      <c r="G89" s="55"/>
      <c r="H89" s="55"/>
      <c r="I89" s="55"/>
      <c r="J89" s="55"/>
      <c r="K89" s="55"/>
      <c r="L89" s="55"/>
      <c r="M89" s="55"/>
      <c r="N89" s="55"/>
      <c r="O89" s="55"/>
      <c r="P89" s="55"/>
      <c r="Q89" s="55"/>
      <c r="R89" s="55"/>
      <c r="S89" s="55"/>
      <c r="T89" s="55"/>
      <c r="U89" s="55"/>
      <c r="V89" s="55"/>
      <c r="W89" s="55"/>
      <c r="X89" s="55"/>
      <c r="Y89" s="55"/>
    </row>
    <row r="90" spans="1:25">
      <c r="A90" s="55"/>
      <c r="B90" s="55"/>
      <c r="C90" s="55"/>
      <c r="D90" s="55"/>
      <c r="E90" s="55"/>
      <c r="F90" s="55"/>
      <c r="G90" s="55"/>
      <c r="H90" s="55"/>
      <c r="I90" s="55"/>
      <c r="J90" s="55"/>
      <c r="K90" s="55"/>
      <c r="L90" s="55"/>
      <c r="M90" s="55"/>
      <c r="N90" s="55"/>
      <c r="O90" s="55"/>
      <c r="P90" s="55"/>
      <c r="Q90" s="55"/>
      <c r="R90" s="55"/>
      <c r="S90" s="55"/>
      <c r="T90" s="55"/>
      <c r="U90" s="55"/>
      <c r="V90" s="55"/>
      <c r="W90" s="55"/>
      <c r="X90" s="55"/>
      <c r="Y90" s="55"/>
    </row>
    <row r="91" spans="1:25">
      <c r="A91" s="55"/>
      <c r="B91" s="55"/>
      <c r="C91" s="55"/>
      <c r="D91" s="55"/>
      <c r="E91" s="55"/>
      <c r="F91" s="55"/>
      <c r="G91" s="55"/>
      <c r="H91" s="55"/>
      <c r="I91" s="55"/>
      <c r="J91" s="55"/>
      <c r="K91" s="55"/>
      <c r="L91" s="55"/>
      <c r="M91" s="55"/>
      <c r="N91" s="55"/>
      <c r="O91" s="55"/>
      <c r="P91" s="55"/>
      <c r="Q91" s="55"/>
      <c r="R91" s="55"/>
      <c r="S91" s="55"/>
      <c r="T91" s="55"/>
      <c r="U91" s="55"/>
      <c r="V91" s="55"/>
      <c r="W91" s="55"/>
      <c r="X91" s="55"/>
      <c r="Y91" s="55"/>
    </row>
    <row r="92" spans="1:25">
      <c r="A92" s="55"/>
      <c r="B92" s="55"/>
      <c r="C92" s="55"/>
      <c r="D92" s="55"/>
      <c r="E92" s="55"/>
      <c r="F92" s="55"/>
      <c r="G92" s="55"/>
      <c r="H92" s="55"/>
      <c r="I92" s="55"/>
      <c r="J92" s="55"/>
      <c r="K92" s="55"/>
      <c r="L92" s="55"/>
      <c r="M92" s="55"/>
      <c r="N92" s="55"/>
      <c r="O92" s="55"/>
      <c r="P92" s="55"/>
      <c r="Q92" s="55"/>
      <c r="R92" s="55"/>
      <c r="S92" s="55"/>
      <c r="T92" s="55"/>
      <c r="U92" s="55"/>
      <c r="V92" s="55"/>
      <c r="W92" s="55"/>
      <c r="X92" s="55"/>
      <c r="Y92" s="55"/>
    </row>
    <row r="93" spans="1:25">
      <c r="A93" s="55"/>
      <c r="B93" s="55"/>
      <c r="C93" s="55"/>
      <c r="D93" s="55"/>
      <c r="E93" s="55"/>
      <c r="F93" s="55"/>
      <c r="G93" s="55"/>
      <c r="H93" s="55"/>
      <c r="I93" s="55"/>
      <c r="J93" s="55"/>
      <c r="K93" s="55"/>
      <c r="L93" s="55"/>
      <c r="M93" s="55"/>
      <c r="N93" s="55"/>
      <c r="O93" s="55"/>
      <c r="P93" s="55"/>
      <c r="Q93" s="55"/>
      <c r="R93" s="55"/>
      <c r="S93" s="55"/>
      <c r="T93" s="55"/>
      <c r="U93" s="55"/>
      <c r="V93" s="55"/>
      <c r="W93" s="55"/>
      <c r="X93" s="55"/>
      <c r="Y93" s="55"/>
    </row>
    <row r="94" spans="1:25">
      <c r="A94" s="55"/>
      <c r="B94" s="55"/>
      <c r="C94" s="55"/>
      <c r="D94" s="55"/>
      <c r="E94" s="55"/>
      <c r="F94" s="55"/>
      <c r="G94" s="55"/>
      <c r="H94" s="55"/>
      <c r="I94" s="55"/>
      <c r="J94" s="55"/>
      <c r="K94" s="55"/>
      <c r="L94" s="55"/>
      <c r="M94" s="55"/>
      <c r="N94" s="55"/>
      <c r="O94" s="55"/>
      <c r="P94" s="55"/>
      <c r="Q94" s="55"/>
      <c r="R94" s="55"/>
      <c r="S94" s="55"/>
      <c r="T94" s="55"/>
      <c r="U94" s="55"/>
      <c r="V94" s="55"/>
      <c r="W94" s="55"/>
      <c r="X94" s="55"/>
      <c r="Y94" s="55"/>
    </row>
    <row r="95" spans="1:25">
      <c r="A95" s="55"/>
      <c r="B95" s="55"/>
      <c r="C95" s="55"/>
      <c r="D95" s="55"/>
      <c r="E95" s="55"/>
      <c r="F95" s="55"/>
      <c r="G95" s="55"/>
      <c r="H95" s="55"/>
      <c r="I95" s="55"/>
      <c r="J95" s="55"/>
      <c r="K95" s="55"/>
      <c r="L95" s="55"/>
      <c r="M95" s="55"/>
      <c r="N95" s="55"/>
      <c r="O95" s="55"/>
      <c r="P95" s="55"/>
      <c r="Q95" s="55"/>
      <c r="R95" s="55"/>
      <c r="S95" s="55"/>
      <c r="T95" s="55"/>
      <c r="U95" s="55"/>
      <c r="V95" s="55"/>
      <c r="W95" s="55"/>
      <c r="X95" s="55"/>
      <c r="Y95" s="55"/>
    </row>
    <row r="96" spans="1:25">
      <c r="A96" s="55"/>
      <c r="B96" s="55"/>
      <c r="C96" s="55"/>
      <c r="D96" s="55"/>
      <c r="E96" s="55"/>
      <c r="F96" s="55"/>
      <c r="G96" s="55"/>
      <c r="H96" s="55"/>
      <c r="I96" s="55"/>
      <c r="J96" s="55"/>
      <c r="K96" s="55"/>
      <c r="L96" s="55"/>
      <c r="M96" s="55"/>
      <c r="N96" s="55"/>
      <c r="O96" s="55"/>
      <c r="P96" s="55"/>
      <c r="Q96" s="55"/>
      <c r="R96" s="55"/>
      <c r="S96" s="55"/>
      <c r="T96" s="55"/>
      <c r="U96" s="55"/>
      <c r="V96" s="55"/>
      <c r="W96" s="55"/>
      <c r="X96" s="55"/>
      <c r="Y96" s="55"/>
    </row>
    <row r="97" spans="1:25">
      <c r="A97" s="55"/>
      <c r="B97" s="55"/>
      <c r="C97" s="55"/>
      <c r="D97" s="55"/>
      <c r="E97" s="55"/>
      <c r="F97" s="55"/>
      <c r="G97" s="55"/>
      <c r="H97" s="55"/>
      <c r="I97" s="55"/>
      <c r="J97" s="55"/>
      <c r="K97" s="55"/>
      <c r="L97" s="55"/>
      <c r="M97" s="55"/>
      <c r="N97" s="55"/>
      <c r="O97" s="55"/>
      <c r="P97" s="55"/>
      <c r="Q97" s="55"/>
      <c r="R97" s="55"/>
      <c r="S97" s="55"/>
      <c r="T97" s="55"/>
      <c r="U97" s="55"/>
      <c r="V97" s="55"/>
      <c r="W97" s="55"/>
      <c r="X97" s="55"/>
      <c r="Y97" s="55"/>
    </row>
    <row r="98" spans="1:25">
      <c r="A98" s="55"/>
      <c r="B98" s="55"/>
      <c r="C98" s="55"/>
      <c r="D98" s="55"/>
      <c r="E98" s="55"/>
      <c r="F98" s="55"/>
      <c r="G98" s="55"/>
      <c r="H98" s="55"/>
      <c r="I98" s="55"/>
      <c r="J98" s="55"/>
      <c r="K98" s="55"/>
      <c r="L98" s="55"/>
      <c r="M98" s="55"/>
      <c r="N98" s="55"/>
      <c r="O98" s="55"/>
      <c r="P98" s="55"/>
      <c r="Q98" s="55"/>
      <c r="R98" s="55"/>
      <c r="S98" s="55"/>
      <c r="T98" s="55"/>
      <c r="U98" s="55"/>
      <c r="V98" s="55"/>
      <c r="W98" s="55"/>
      <c r="X98" s="55"/>
      <c r="Y98" s="55"/>
    </row>
    <row r="99" spans="1:25">
      <c r="A99" s="55"/>
      <c r="B99" s="55"/>
      <c r="C99" s="55"/>
      <c r="D99" s="55"/>
      <c r="E99" s="55"/>
      <c r="F99" s="55"/>
      <c r="G99" s="55"/>
      <c r="H99" s="55"/>
      <c r="I99" s="55"/>
      <c r="J99" s="55"/>
      <c r="K99" s="55"/>
      <c r="L99" s="55"/>
      <c r="M99" s="55"/>
      <c r="N99" s="55"/>
      <c r="O99" s="55"/>
      <c r="P99" s="55"/>
      <c r="Q99" s="55"/>
      <c r="R99" s="55"/>
      <c r="S99" s="55"/>
      <c r="T99" s="55"/>
      <c r="U99" s="55"/>
      <c r="V99" s="55"/>
      <c r="W99" s="55"/>
      <c r="X99" s="55"/>
      <c r="Y99" s="55"/>
    </row>
    <row r="100" spans="1:25">
      <c r="A100" s="55"/>
      <c r="B100" s="55"/>
      <c r="C100" s="55"/>
      <c r="D100" s="55"/>
      <c r="E100" s="55"/>
      <c r="F100" s="55"/>
      <c r="G100" s="55"/>
      <c r="H100" s="55"/>
      <c r="I100" s="55"/>
      <c r="J100" s="55"/>
      <c r="K100" s="55"/>
      <c r="L100" s="55"/>
      <c r="M100" s="55"/>
      <c r="N100" s="55"/>
      <c r="O100" s="55"/>
      <c r="P100" s="55"/>
      <c r="Q100" s="55"/>
      <c r="R100" s="55"/>
      <c r="S100" s="55"/>
      <c r="T100" s="55"/>
      <c r="U100" s="55"/>
      <c r="V100" s="55"/>
      <c r="W100" s="55"/>
      <c r="X100" s="55"/>
      <c r="Y100" s="55"/>
    </row>
    <row r="101" spans="1:25">
      <c r="A101" s="55"/>
      <c r="B101" s="55"/>
      <c r="C101" s="55"/>
      <c r="D101" s="55"/>
      <c r="E101" s="55"/>
      <c r="F101" s="55"/>
      <c r="G101" s="55"/>
      <c r="H101" s="55"/>
      <c r="I101" s="55"/>
      <c r="J101" s="55"/>
      <c r="K101" s="55"/>
      <c r="L101" s="55"/>
      <c r="M101" s="55"/>
      <c r="N101" s="55"/>
      <c r="O101" s="55"/>
      <c r="P101" s="55"/>
      <c r="Q101" s="55"/>
      <c r="R101" s="55"/>
      <c r="S101" s="55"/>
      <c r="T101" s="55"/>
      <c r="U101" s="55"/>
      <c r="V101" s="55"/>
      <c r="W101" s="55"/>
      <c r="X101" s="55"/>
      <c r="Y101" s="55"/>
    </row>
    <row r="102" spans="1:25">
      <c r="A102" s="55"/>
      <c r="B102" s="55"/>
      <c r="C102" s="55"/>
      <c r="D102" s="55"/>
      <c r="E102" s="55"/>
      <c r="F102" s="55"/>
      <c r="G102" s="55"/>
      <c r="H102" s="55"/>
      <c r="I102" s="55"/>
      <c r="J102" s="55"/>
      <c r="K102" s="55"/>
      <c r="L102" s="55"/>
      <c r="M102" s="55"/>
      <c r="N102" s="55"/>
      <c r="O102" s="55"/>
      <c r="P102" s="55"/>
      <c r="Q102" s="55"/>
      <c r="R102" s="55"/>
      <c r="S102" s="55"/>
      <c r="T102" s="55"/>
      <c r="U102" s="55"/>
      <c r="V102" s="55"/>
      <c r="W102" s="55"/>
      <c r="X102" s="55"/>
      <c r="Y102" s="55"/>
    </row>
    <row r="103" spans="1:25">
      <c r="A103" s="55"/>
      <c r="B103" s="55"/>
      <c r="C103" s="55"/>
      <c r="D103" s="55"/>
      <c r="E103" s="55"/>
      <c r="F103" s="55"/>
      <c r="G103" s="55"/>
      <c r="H103" s="55"/>
      <c r="I103" s="55"/>
      <c r="J103" s="55"/>
      <c r="K103" s="55"/>
      <c r="L103" s="55"/>
      <c r="M103" s="55"/>
      <c r="N103" s="55"/>
      <c r="O103" s="55"/>
      <c r="P103" s="55"/>
      <c r="Q103" s="55"/>
      <c r="R103" s="55"/>
      <c r="S103" s="55"/>
      <c r="T103" s="55"/>
      <c r="U103" s="55"/>
      <c r="V103" s="55"/>
      <c r="W103" s="55"/>
      <c r="X103" s="55"/>
      <c r="Y103" s="55"/>
    </row>
    <row r="104" spans="1:25">
      <c r="A104" s="55"/>
      <c r="B104" s="55"/>
      <c r="C104" s="55"/>
      <c r="D104" s="55"/>
      <c r="E104" s="55"/>
      <c r="F104" s="55"/>
      <c r="G104" s="55"/>
      <c r="H104" s="55"/>
      <c r="I104" s="55"/>
      <c r="J104" s="55"/>
      <c r="K104" s="55"/>
      <c r="L104" s="55"/>
      <c r="M104" s="55"/>
      <c r="N104" s="55"/>
      <c r="O104" s="55"/>
      <c r="P104" s="55"/>
      <c r="Q104" s="55"/>
      <c r="R104" s="55"/>
      <c r="S104" s="55"/>
      <c r="T104" s="55"/>
      <c r="U104" s="55"/>
      <c r="V104" s="55"/>
      <c r="W104" s="55"/>
      <c r="X104" s="55"/>
      <c r="Y104" s="55"/>
    </row>
    <row r="105" spans="1:25">
      <c r="A105" s="55"/>
      <c r="B105" s="55"/>
      <c r="C105" s="55"/>
      <c r="D105" s="55"/>
      <c r="E105" s="55"/>
      <c r="F105" s="55"/>
      <c r="G105" s="55"/>
      <c r="H105" s="55"/>
      <c r="I105" s="55"/>
      <c r="J105" s="55"/>
      <c r="K105" s="55"/>
      <c r="L105" s="55"/>
      <c r="M105" s="55"/>
      <c r="N105" s="55"/>
      <c r="O105" s="55"/>
      <c r="P105" s="55"/>
      <c r="Q105" s="55"/>
      <c r="R105" s="55"/>
      <c r="S105" s="55"/>
      <c r="T105" s="55"/>
      <c r="U105" s="55"/>
      <c r="V105" s="55"/>
      <c r="W105" s="55"/>
      <c r="X105" s="55"/>
      <c r="Y105" s="55"/>
    </row>
    <row r="106" spans="1:25">
      <c r="A106" s="55"/>
      <c r="B106" s="55"/>
      <c r="C106" s="55"/>
      <c r="D106" s="55"/>
      <c r="E106" s="55"/>
      <c r="F106" s="55"/>
      <c r="G106" s="55"/>
      <c r="H106" s="55"/>
      <c r="I106" s="55"/>
      <c r="J106" s="55"/>
      <c r="K106" s="55"/>
      <c r="L106" s="55"/>
      <c r="M106" s="55"/>
      <c r="N106" s="55"/>
      <c r="O106" s="55"/>
      <c r="P106" s="55"/>
      <c r="Q106" s="55"/>
      <c r="R106" s="55"/>
      <c r="S106" s="55"/>
      <c r="T106" s="55"/>
      <c r="U106" s="55"/>
      <c r="V106" s="55"/>
      <c r="W106" s="55"/>
      <c r="X106" s="55"/>
      <c r="Y106" s="55"/>
    </row>
    <row r="107" spans="1:25">
      <c r="A107" s="55"/>
      <c r="B107" s="55"/>
      <c r="C107" s="55"/>
      <c r="D107" s="55"/>
      <c r="E107" s="55"/>
      <c r="F107" s="55"/>
      <c r="G107" s="55"/>
      <c r="H107" s="55"/>
      <c r="I107" s="55"/>
      <c r="J107" s="55"/>
      <c r="K107" s="55"/>
      <c r="L107" s="55"/>
      <c r="M107" s="55"/>
      <c r="N107" s="55"/>
      <c r="O107" s="55"/>
      <c r="P107" s="55"/>
      <c r="Q107" s="55"/>
      <c r="R107" s="55"/>
      <c r="S107" s="55"/>
      <c r="T107" s="55"/>
      <c r="U107" s="55"/>
      <c r="V107" s="55"/>
      <c r="W107" s="55"/>
      <c r="X107" s="55"/>
      <c r="Y107" s="55"/>
    </row>
    <row r="108" spans="1:25">
      <c r="A108" s="55"/>
      <c r="B108" s="55"/>
      <c r="C108" s="55"/>
      <c r="D108" s="55"/>
      <c r="E108" s="55"/>
      <c r="F108" s="55"/>
      <c r="G108" s="55"/>
      <c r="H108" s="55"/>
      <c r="I108" s="55"/>
      <c r="J108" s="55"/>
      <c r="K108" s="55"/>
      <c r="L108" s="55"/>
      <c r="M108" s="55"/>
      <c r="N108" s="55"/>
      <c r="O108" s="55"/>
      <c r="P108" s="55"/>
      <c r="Q108" s="55"/>
      <c r="R108" s="55"/>
      <c r="S108" s="55"/>
      <c r="T108" s="55"/>
      <c r="U108" s="55"/>
      <c r="V108" s="55"/>
      <c r="W108" s="55"/>
      <c r="X108" s="55"/>
      <c r="Y108" s="55"/>
    </row>
    <row r="109" spans="1:25">
      <c r="A109" s="55"/>
      <c r="B109" s="55"/>
      <c r="C109" s="55"/>
      <c r="D109" s="55"/>
      <c r="E109" s="55"/>
      <c r="F109" s="55"/>
      <c r="G109" s="55"/>
      <c r="H109" s="55"/>
      <c r="I109" s="55"/>
      <c r="J109" s="55"/>
      <c r="K109" s="55"/>
      <c r="L109" s="55"/>
      <c r="M109" s="55"/>
      <c r="N109" s="55"/>
      <c r="O109" s="55"/>
      <c r="P109" s="55"/>
      <c r="Q109" s="55"/>
      <c r="R109" s="55"/>
      <c r="S109" s="55"/>
      <c r="T109" s="55"/>
      <c r="U109" s="55"/>
      <c r="V109" s="55"/>
      <c r="W109" s="55"/>
      <c r="X109" s="55"/>
      <c r="Y109" s="55"/>
    </row>
    <row r="110" spans="1:25">
      <c r="A110" s="55"/>
      <c r="B110" s="55"/>
      <c r="C110" s="55"/>
      <c r="D110" s="55"/>
      <c r="E110" s="55"/>
      <c r="F110" s="55"/>
      <c r="G110" s="55"/>
      <c r="H110" s="55"/>
      <c r="I110" s="55"/>
      <c r="J110" s="55"/>
      <c r="K110" s="55"/>
      <c r="L110" s="55"/>
      <c r="M110" s="55"/>
      <c r="N110" s="55"/>
      <c r="O110" s="55"/>
      <c r="P110" s="55"/>
      <c r="Q110" s="55"/>
      <c r="R110" s="55"/>
      <c r="S110" s="55"/>
      <c r="T110" s="55"/>
      <c r="U110" s="55"/>
      <c r="V110" s="55"/>
      <c r="W110" s="55"/>
      <c r="X110" s="55"/>
      <c r="Y110" s="55"/>
    </row>
    <row r="111" spans="1:25">
      <c r="A111" s="55"/>
      <c r="B111" s="55"/>
      <c r="C111" s="55"/>
      <c r="D111" s="55"/>
      <c r="E111" s="55"/>
      <c r="F111" s="55"/>
      <c r="G111" s="55"/>
      <c r="H111" s="55"/>
      <c r="I111" s="55"/>
      <c r="J111" s="55"/>
      <c r="K111" s="55"/>
      <c r="L111" s="55"/>
      <c r="M111" s="55"/>
      <c r="N111" s="55"/>
      <c r="O111" s="55"/>
      <c r="P111" s="55"/>
      <c r="Q111" s="55"/>
      <c r="R111" s="55"/>
      <c r="S111" s="55"/>
      <c r="T111" s="55"/>
      <c r="U111" s="55"/>
      <c r="V111" s="55"/>
      <c r="W111" s="55"/>
      <c r="X111" s="55"/>
      <c r="Y111" s="55"/>
    </row>
    <row r="112" spans="1:25">
      <c r="A112" s="55"/>
      <c r="B112" s="55"/>
      <c r="C112" s="55"/>
      <c r="D112" s="55"/>
      <c r="E112" s="55"/>
      <c r="F112" s="55"/>
      <c r="G112" s="55"/>
      <c r="H112" s="55"/>
      <c r="I112" s="55"/>
      <c r="J112" s="55"/>
      <c r="K112" s="55"/>
      <c r="L112" s="55"/>
      <c r="M112" s="55"/>
      <c r="N112" s="55"/>
      <c r="O112" s="55"/>
      <c r="P112" s="55"/>
      <c r="Q112" s="55"/>
      <c r="R112" s="55"/>
      <c r="S112" s="55"/>
      <c r="T112" s="55"/>
      <c r="U112" s="55"/>
      <c r="V112" s="55"/>
      <c r="W112" s="55"/>
      <c r="X112" s="55"/>
      <c r="Y112" s="55"/>
    </row>
    <row r="113" spans="1:25">
      <c r="A113" s="55"/>
      <c r="B113" s="55"/>
      <c r="C113" s="55"/>
      <c r="D113" s="55"/>
      <c r="E113" s="55"/>
      <c r="F113" s="55"/>
      <c r="G113" s="55"/>
      <c r="H113" s="55"/>
      <c r="I113" s="55"/>
      <c r="J113" s="55"/>
      <c r="K113" s="55"/>
      <c r="L113" s="55"/>
      <c r="M113" s="55"/>
      <c r="N113" s="55"/>
      <c r="O113" s="55"/>
      <c r="P113" s="55"/>
      <c r="Q113" s="55"/>
      <c r="R113" s="55"/>
      <c r="S113" s="55"/>
      <c r="T113" s="55"/>
      <c r="U113" s="55"/>
      <c r="V113" s="55"/>
      <c r="W113" s="55"/>
      <c r="X113" s="55"/>
      <c r="Y113" s="55"/>
    </row>
    <row r="114" spans="1:25">
      <c r="A114" s="55"/>
      <c r="B114" s="55"/>
      <c r="C114" s="55"/>
      <c r="D114" s="55"/>
      <c r="E114" s="55"/>
      <c r="F114" s="55"/>
      <c r="G114" s="55"/>
      <c r="H114" s="55"/>
      <c r="I114" s="55"/>
      <c r="J114" s="55"/>
      <c r="K114" s="55"/>
      <c r="L114" s="55"/>
      <c r="M114" s="55"/>
      <c r="N114" s="55"/>
      <c r="O114" s="55"/>
      <c r="P114" s="55"/>
      <c r="Q114" s="55"/>
      <c r="R114" s="55"/>
      <c r="S114" s="55"/>
      <c r="T114" s="55"/>
      <c r="U114" s="55"/>
      <c r="V114" s="55"/>
      <c r="W114" s="55"/>
      <c r="X114" s="55"/>
      <c r="Y114" s="55"/>
    </row>
    <row r="115" spans="1:25">
      <c r="A115" s="55"/>
      <c r="B115" s="55"/>
      <c r="C115" s="55"/>
      <c r="D115" s="55"/>
      <c r="E115" s="55"/>
      <c r="F115" s="55"/>
      <c r="G115" s="55"/>
      <c r="H115" s="55"/>
      <c r="I115" s="55"/>
      <c r="J115" s="55"/>
      <c r="K115" s="55"/>
      <c r="L115" s="55"/>
      <c r="M115" s="55"/>
      <c r="N115" s="55"/>
      <c r="O115" s="55"/>
      <c r="P115" s="55"/>
      <c r="Q115" s="55"/>
      <c r="R115" s="55"/>
      <c r="S115" s="55"/>
      <c r="T115" s="55"/>
      <c r="U115" s="55"/>
      <c r="V115" s="55"/>
      <c r="W115" s="55"/>
      <c r="X115" s="55"/>
      <c r="Y115" s="55"/>
    </row>
    <row r="116" spans="1:25">
      <c r="A116" s="55"/>
      <c r="B116" s="55"/>
      <c r="C116" s="55"/>
      <c r="D116" s="55"/>
      <c r="E116" s="55"/>
      <c r="F116" s="55"/>
      <c r="G116" s="55"/>
      <c r="H116" s="55"/>
      <c r="I116" s="55"/>
      <c r="J116" s="55"/>
      <c r="K116" s="55"/>
      <c r="L116" s="55"/>
      <c r="M116" s="55"/>
      <c r="N116" s="55"/>
      <c r="O116" s="55"/>
      <c r="P116" s="55"/>
      <c r="Q116" s="55"/>
      <c r="R116" s="55"/>
      <c r="S116" s="55"/>
      <c r="T116" s="55"/>
      <c r="U116" s="55"/>
      <c r="V116" s="55"/>
      <c r="W116" s="55"/>
      <c r="X116" s="55"/>
      <c r="Y116" s="55"/>
    </row>
    <row r="117" spans="1:25">
      <c r="A117" s="55"/>
      <c r="B117" s="55"/>
      <c r="C117" s="55"/>
      <c r="D117" s="55"/>
      <c r="E117" s="55"/>
      <c r="F117" s="55"/>
      <c r="G117" s="55"/>
      <c r="H117" s="55"/>
      <c r="I117" s="55"/>
      <c r="J117" s="55"/>
      <c r="K117" s="55"/>
      <c r="L117" s="55"/>
      <c r="M117" s="55"/>
      <c r="N117" s="55"/>
      <c r="O117" s="55"/>
      <c r="P117" s="55"/>
      <c r="Q117" s="55"/>
      <c r="R117" s="55"/>
      <c r="S117" s="55"/>
      <c r="T117" s="55"/>
      <c r="U117" s="55"/>
      <c r="V117" s="55"/>
      <c r="W117" s="55"/>
      <c r="X117" s="55"/>
      <c r="Y117" s="55"/>
    </row>
    <row r="118" spans="1:25">
      <c r="A118" s="55"/>
      <c r="B118" s="55"/>
      <c r="C118" s="55"/>
      <c r="D118" s="55"/>
      <c r="E118" s="55"/>
      <c r="F118" s="55"/>
      <c r="G118" s="55"/>
      <c r="H118" s="55"/>
      <c r="I118" s="55"/>
      <c r="J118" s="55"/>
      <c r="K118" s="55"/>
      <c r="L118" s="55"/>
      <c r="M118" s="55"/>
      <c r="N118" s="55"/>
      <c r="O118" s="55"/>
      <c r="P118" s="55"/>
      <c r="Q118" s="55"/>
      <c r="R118" s="55"/>
      <c r="S118" s="55"/>
      <c r="T118" s="55"/>
      <c r="U118" s="55"/>
      <c r="V118" s="55"/>
      <c r="W118" s="55"/>
      <c r="X118" s="55"/>
      <c r="Y118" s="55"/>
    </row>
    <row r="119" spans="1:25">
      <c r="A119" s="55"/>
      <c r="B119" s="55"/>
      <c r="C119" s="55"/>
      <c r="D119" s="55"/>
      <c r="E119" s="55"/>
      <c r="F119" s="55"/>
      <c r="G119" s="55"/>
      <c r="H119" s="55"/>
      <c r="I119" s="55"/>
      <c r="J119" s="55"/>
      <c r="K119" s="55"/>
      <c r="L119" s="55"/>
      <c r="M119" s="55"/>
      <c r="N119" s="55"/>
      <c r="O119" s="55"/>
      <c r="P119" s="55"/>
      <c r="Q119" s="55"/>
      <c r="R119" s="55"/>
      <c r="S119" s="55"/>
      <c r="T119" s="55"/>
      <c r="U119" s="55"/>
      <c r="V119" s="55"/>
      <c r="W119" s="55"/>
      <c r="X119" s="55"/>
      <c r="Y119" s="55"/>
    </row>
    <row r="120" spans="1:25">
      <c r="A120" s="55"/>
      <c r="B120" s="55"/>
      <c r="C120" s="55"/>
      <c r="D120" s="55"/>
      <c r="E120" s="55"/>
      <c r="F120" s="55"/>
      <c r="G120" s="55"/>
      <c r="H120" s="55"/>
      <c r="I120" s="55"/>
      <c r="J120" s="55"/>
      <c r="K120" s="55"/>
      <c r="L120" s="55"/>
      <c r="M120" s="55"/>
      <c r="N120" s="55"/>
      <c r="O120" s="55"/>
      <c r="P120" s="55"/>
      <c r="Q120" s="55"/>
      <c r="R120" s="55"/>
      <c r="S120" s="55"/>
      <c r="T120" s="55"/>
      <c r="U120" s="55"/>
      <c r="V120" s="55"/>
      <c r="W120" s="55"/>
      <c r="X120" s="55"/>
      <c r="Y120" s="55"/>
    </row>
    <row r="121" spans="1:25">
      <c r="A121" s="55"/>
      <c r="B121" s="55"/>
      <c r="C121" s="55"/>
      <c r="D121" s="55"/>
      <c r="E121" s="55"/>
      <c r="F121" s="55"/>
      <c r="G121" s="55"/>
      <c r="H121" s="55"/>
      <c r="I121" s="55"/>
      <c r="J121" s="55"/>
      <c r="K121" s="55"/>
      <c r="L121" s="55"/>
      <c r="M121" s="55"/>
      <c r="N121" s="55"/>
      <c r="O121" s="55"/>
      <c r="P121" s="55"/>
      <c r="Q121" s="55"/>
      <c r="R121" s="55"/>
      <c r="S121" s="55"/>
      <c r="T121" s="55"/>
      <c r="U121" s="55"/>
      <c r="V121" s="55"/>
      <c r="W121" s="55"/>
      <c r="X121" s="55"/>
      <c r="Y121" s="55"/>
    </row>
    <row r="122" spans="1:25">
      <c r="A122" s="55"/>
      <c r="B122" s="55"/>
      <c r="C122" s="55"/>
      <c r="D122" s="55"/>
      <c r="E122" s="55"/>
      <c r="F122" s="55"/>
      <c r="G122" s="55"/>
      <c r="H122" s="55"/>
      <c r="I122" s="55"/>
      <c r="J122" s="55"/>
      <c r="K122" s="55"/>
      <c r="L122" s="55"/>
      <c r="M122" s="55"/>
      <c r="N122" s="55"/>
      <c r="O122" s="55"/>
      <c r="P122" s="55"/>
      <c r="Q122" s="55"/>
      <c r="R122" s="55"/>
      <c r="S122" s="55"/>
      <c r="T122" s="55"/>
      <c r="U122" s="55"/>
      <c r="V122" s="55"/>
      <c r="W122" s="55"/>
      <c r="X122" s="55"/>
      <c r="Y122" s="55"/>
    </row>
    <row r="123" spans="1:25">
      <c r="A123" s="55"/>
      <c r="B123" s="55"/>
      <c r="C123" s="55"/>
      <c r="D123" s="55"/>
      <c r="E123" s="55"/>
      <c r="F123" s="55"/>
      <c r="G123" s="55"/>
      <c r="H123" s="55"/>
      <c r="I123" s="55"/>
      <c r="J123" s="55"/>
      <c r="K123" s="55"/>
      <c r="L123" s="55"/>
      <c r="M123" s="55"/>
      <c r="N123" s="55"/>
      <c r="O123" s="55"/>
      <c r="P123" s="55"/>
      <c r="Q123" s="55"/>
      <c r="R123" s="55"/>
      <c r="S123" s="55"/>
      <c r="T123" s="55"/>
      <c r="U123" s="55"/>
      <c r="V123" s="55"/>
      <c r="W123" s="55"/>
      <c r="X123" s="55"/>
      <c r="Y123" s="55"/>
    </row>
    <row r="124" spans="1:25">
      <c r="A124" s="55"/>
      <c r="B124" s="55"/>
      <c r="C124" s="55"/>
      <c r="D124" s="55"/>
      <c r="E124" s="55"/>
      <c r="F124" s="55"/>
      <c r="G124" s="55"/>
      <c r="H124" s="55"/>
      <c r="I124" s="55"/>
      <c r="J124" s="55"/>
      <c r="K124" s="55"/>
      <c r="L124" s="55"/>
      <c r="M124" s="55"/>
      <c r="N124" s="55"/>
      <c r="O124" s="55"/>
      <c r="P124" s="55"/>
      <c r="Q124" s="55"/>
      <c r="R124" s="55"/>
      <c r="S124" s="55"/>
      <c r="T124" s="55"/>
      <c r="U124" s="55"/>
      <c r="V124" s="55"/>
      <c r="W124" s="55"/>
      <c r="X124" s="55"/>
      <c r="Y124" s="55"/>
    </row>
    <row r="125" spans="1:25">
      <c r="A125" s="55"/>
      <c r="B125" s="55"/>
      <c r="C125" s="55"/>
      <c r="D125" s="55"/>
      <c r="E125" s="55"/>
      <c r="F125" s="55"/>
      <c r="G125" s="55"/>
      <c r="H125" s="55"/>
      <c r="I125" s="55"/>
      <c r="J125" s="55"/>
      <c r="K125" s="55"/>
      <c r="L125" s="55"/>
      <c r="M125" s="55"/>
      <c r="N125" s="55"/>
      <c r="O125" s="55"/>
      <c r="P125" s="55"/>
      <c r="Q125" s="55"/>
      <c r="R125" s="55"/>
      <c r="S125" s="55"/>
      <c r="T125" s="55"/>
      <c r="U125" s="55"/>
      <c r="V125" s="55"/>
      <c r="W125" s="55"/>
      <c r="X125" s="55"/>
      <c r="Y125" s="55"/>
    </row>
    <row r="126" spans="1:25">
      <c r="A126" s="55"/>
      <c r="B126" s="55"/>
      <c r="C126" s="55"/>
      <c r="D126" s="55"/>
      <c r="E126" s="55"/>
      <c r="F126" s="55"/>
      <c r="G126" s="55"/>
      <c r="H126" s="55"/>
      <c r="I126" s="55"/>
      <c r="J126" s="55"/>
      <c r="K126" s="55"/>
      <c r="L126" s="55"/>
      <c r="M126" s="55"/>
      <c r="N126" s="55"/>
      <c r="O126" s="55"/>
      <c r="P126" s="55"/>
      <c r="Q126" s="55"/>
      <c r="R126" s="55"/>
      <c r="S126" s="55"/>
      <c r="T126" s="55"/>
      <c r="U126" s="55"/>
      <c r="V126" s="55"/>
      <c r="W126" s="55"/>
      <c r="X126" s="55"/>
      <c r="Y126" s="55"/>
    </row>
    <row r="127" spans="1:25">
      <c r="A127" s="55"/>
      <c r="B127" s="55"/>
      <c r="C127" s="55"/>
      <c r="D127" s="55"/>
      <c r="E127" s="55"/>
      <c r="F127" s="55"/>
      <c r="G127" s="55"/>
      <c r="H127" s="55"/>
      <c r="I127" s="55"/>
      <c r="J127" s="55"/>
      <c r="K127" s="55"/>
      <c r="L127" s="55"/>
      <c r="M127" s="55"/>
      <c r="N127" s="55"/>
      <c r="O127" s="55"/>
      <c r="P127" s="55"/>
      <c r="Q127" s="55"/>
      <c r="R127" s="55"/>
      <c r="S127" s="55"/>
      <c r="T127" s="55"/>
      <c r="U127" s="55"/>
      <c r="V127" s="55"/>
      <c r="W127" s="55"/>
      <c r="X127" s="55"/>
      <c r="Y127" s="55"/>
    </row>
    <row r="128" spans="1:25">
      <c r="A128" s="55"/>
      <c r="B128" s="55"/>
      <c r="C128" s="55"/>
      <c r="D128" s="55"/>
      <c r="E128" s="55"/>
      <c r="F128" s="55"/>
      <c r="G128" s="55"/>
      <c r="H128" s="55"/>
      <c r="I128" s="55"/>
      <c r="J128" s="55"/>
      <c r="K128" s="55"/>
      <c r="L128" s="55"/>
      <c r="M128" s="55"/>
      <c r="N128" s="55"/>
      <c r="O128" s="55"/>
      <c r="P128" s="55"/>
      <c r="Q128" s="55"/>
      <c r="R128" s="55"/>
      <c r="S128" s="55"/>
      <c r="T128" s="55"/>
      <c r="U128" s="55"/>
      <c r="V128" s="55"/>
      <c r="W128" s="55"/>
      <c r="X128" s="55"/>
      <c r="Y128" s="55"/>
    </row>
    <row r="129" spans="1:25">
      <c r="A129" s="55"/>
      <c r="B129" s="55"/>
      <c r="C129" s="55"/>
      <c r="D129" s="55"/>
      <c r="E129" s="55"/>
      <c r="F129" s="55"/>
      <c r="G129" s="55"/>
      <c r="H129" s="55"/>
      <c r="I129" s="55"/>
      <c r="J129" s="55"/>
      <c r="K129" s="55"/>
      <c r="L129" s="55"/>
      <c r="M129" s="55"/>
      <c r="N129" s="55"/>
      <c r="O129" s="55"/>
      <c r="P129" s="55"/>
      <c r="Q129" s="55"/>
      <c r="R129" s="55"/>
      <c r="S129" s="55"/>
      <c r="T129" s="55"/>
      <c r="U129" s="55"/>
      <c r="V129" s="55"/>
      <c r="W129" s="55"/>
      <c r="X129" s="55"/>
      <c r="Y129" s="55"/>
    </row>
    <row r="130" spans="1:25">
      <c r="A130" s="55"/>
      <c r="B130" s="55"/>
      <c r="C130" s="55"/>
      <c r="D130" s="55"/>
      <c r="E130" s="55"/>
      <c r="F130" s="55"/>
      <c r="G130" s="55"/>
      <c r="H130" s="55"/>
      <c r="I130" s="55"/>
      <c r="J130" s="55"/>
      <c r="K130" s="55"/>
      <c r="L130" s="55"/>
      <c r="M130" s="55"/>
      <c r="N130" s="55"/>
      <c r="O130" s="55"/>
      <c r="P130" s="55"/>
      <c r="Q130" s="55"/>
      <c r="R130" s="55"/>
      <c r="S130" s="55"/>
      <c r="T130" s="55"/>
      <c r="U130" s="55"/>
      <c r="V130" s="55"/>
      <c r="W130" s="55"/>
      <c r="X130" s="55"/>
      <c r="Y130" s="55"/>
    </row>
    <row r="131" spans="1:25">
      <c r="A131" s="55"/>
      <c r="B131" s="55"/>
      <c r="C131" s="55"/>
      <c r="D131" s="55"/>
      <c r="E131" s="55"/>
      <c r="F131" s="55"/>
      <c r="G131" s="55"/>
      <c r="H131" s="55"/>
      <c r="I131" s="55"/>
      <c r="J131" s="55"/>
      <c r="K131" s="55"/>
      <c r="L131" s="55"/>
      <c r="M131" s="55"/>
      <c r="N131" s="55"/>
      <c r="O131" s="55"/>
      <c r="P131" s="55"/>
      <c r="Q131" s="55"/>
      <c r="R131" s="55"/>
      <c r="S131" s="55"/>
      <c r="T131" s="55"/>
      <c r="U131" s="55"/>
      <c r="V131" s="55"/>
      <c r="W131" s="55"/>
      <c r="X131" s="55"/>
      <c r="Y131" s="55"/>
    </row>
    <row r="132" spans="1:25">
      <c r="A132" s="55"/>
      <c r="B132" s="55"/>
      <c r="C132" s="55"/>
      <c r="D132" s="55"/>
      <c r="E132" s="55"/>
      <c r="F132" s="55"/>
      <c r="G132" s="55"/>
      <c r="H132" s="55"/>
      <c r="I132" s="55"/>
      <c r="J132" s="55"/>
      <c r="K132" s="55"/>
      <c r="L132" s="55"/>
      <c r="M132" s="55"/>
      <c r="N132" s="55"/>
      <c r="O132" s="55"/>
      <c r="P132" s="55"/>
      <c r="Q132" s="55"/>
      <c r="R132" s="55"/>
      <c r="S132" s="55"/>
      <c r="T132" s="55"/>
      <c r="U132" s="55"/>
      <c r="V132" s="55"/>
      <c r="W132" s="55"/>
      <c r="X132" s="55"/>
      <c r="Y132" s="55"/>
    </row>
    <row r="133" spans="1:25">
      <c r="A133" s="55"/>
      <c r="B133" s="55"/>
      <c r="C133" s="55"/>
      <c r="D133" s="55"/>
      <c r="E133" s="55"/>
      <c r="F133" s="55"/>
      <c r="G133" s="55"/>
      <c r="H133" s="55"/>
      <c r="I133" s="55"/>
      <c r="J133" s="55"/>
      <c r="K133" s="55"/>
      <c r="L133" s="55"/>
      <c r="M133" s="55"/>
      <c r="N133" s="55"/>
      <c r="O133" s="55"/>
      <c r="P133" s="55"/>
      <c r="Q133" s="55"/>
      <c r="R133" s="55"/>
      <c r="S133" s="55"/>
      <c r="T133" s="55"/>
      <c r="U133" s="55"/>
      <c r="V133" s="55"/>
      <c r="W133" s="55"/>
      <c r="X133" s="55"/>
      <c r="Y133" s="55"/>
    </row>
    <row r="134" spans="1:25">
      <c r="A134" s="55"/>
      <c r="B134" s="55"/>
      <c r="C134" s="55"/>
      <c r="D134" s="55"/>
      <c r="E134" s="55"/>
      <c r="F134" s="55"/>
      <c r="G134" s="55"/>
      <c r="H134" s="55"/>
      <c r="I134" s="55"/>
      <c r="J134" s="55"/>
      <c r="K134" s="55"/>
      <c r="L134" s="55"/>
      <c r="M134" s="55"/>
      <c r="N134" s="55"/>
      <c r="O134" s="55"/>
      <c r="P134" s="55"/>
      <c r="Q134" s="55"/>
      <c r="R134" s="55"/>
      <c r="S134" s="55"/>
      <c r="T134" s="55"/>
      <c r="U134" s="55"/>
      <c r="V134" s="55"/>
      <c r="W134" s="55"/>
      <c r="X134" s="55"/>
      <c r="Y134" s="55"/>
    </row>
    <row r="135" spans="1:25">
      <c r="A135" s="55"/>
      <c r="B135" s="55"/>
      <c r="C135" s="55"/>
      <c r="D135" s="55"/>
      <c r="E135" s="55"/>
      <c r="F135" s="55"/>
      <c r="G135" s="55"/>
      <c r="H135" s="55"/>
      <c r="I135" s="55"/>
      <c r="J135" s="55"/>
      <c r="K135" s="55"/>
      <c r="L135" s="55"/>
      <c r="M135" s="55"/>
      <c r="N135" s="55"/>
      <c r="O135" s="55"/>
      <c r="P135" s="55"/>
      <c r="Q135" s="55"/>
      <c r="R135" s="55"/>
      <c r="S135" s="55"/>
      <c r="T135" s="55"/>
      <c r="U135" s="55"/>
      <c r="V135" s="55"/>
      <c r="W135" s="55"/>
      <c r="X135" s="55"/>
      <c r="Y135" s="55"/>
    </row>
    <row r="136" spans="1:25">
      <c r="A136" s="55"/>
      <c r="B136" s="55"/>
      <c r="C136" s="55"/>
      <c r="D136" s="55"/>
      <c r="E136" s="55"/>
      <c r="F136" s="55"/>
      <c r="G136" s="55"/>
      <c r="H136" s="55"/>
      <c r="I136" s="55"/>
      <c r="J136" s="55"/>
      <c r="K136" s="55"/>
      <c r="L136" s="55"/>
      <c r="M136" s="55"/>
      <c r="N136" s="55"/>
      <c r="O136" s="55"/>
      <c r="P136" s="55"/>
      <c r="Q136" s="55"/>
      <c r="R136" s="55"/>
      <c r="S136" s="55"/>
      <c r="T136" s="55"/>
      <c r="U136" s="55"/>
      <c r="V136" s="55"/>
      <c r="W136" s="55"/>
      <c r="X136" s="55"/>
      <c r="Y136" s="55"/>
    </row>
    <row r="137" spans="1:25">
      <c r="A137" s="55"/>
      <c r="B137" s="55"/>
      <c r="C137" s="55"/>
      <c r="D137" s="55"/>
      <c r="E137" s="55"/>
      <c r="F137" s="55"/>
      <c r="G137" s="55"/>
      <c r="H137" s="55"/>
      <c r="I137" s="55"/>
      <c r="J137" s="55"/>
      <c r="K137" s="55"/>
      <c r="L137" s="55"/>
      <c r="M137" s="55"/>
      <c r="N137" s="55"/>
      <c r="O137" s="55"/>
      <c r="P137" s="55"/>
      <c r="Q137" s="55"/>
      <c r="R137" s="55"/>
      <c r="S137" s="55"/>
      <c r="T137" s="55"/>
      <c r="U137" s="55"/>
      <c r="V137" s="55"/>
      <c r="W137" s="55"/>
      <c r="X137" s="55"/>
      <c r="Y137" s="55"/>
    </row>
    <row r="138" spans="1:25">
      <c r="A138" s="55"/>
      <c r="B138" s="55"/>
      <c r="C138" s="55"/>
      <c r="D138" s="55"/>
      <c r="E138" s="55"/>
      <c r="F138" s="55"/>
      <c r="G138" s="55"/>
      <c r="H138" s="55"/>
      <c r="I138" s="55"/>
      <c r="J138" s="55"/>
      <c r="K138" s="55"/>
      <c r="L138" s="55"/>
      <c r="M138" s="55"/>
      <c r="N138" s="55"/>
      <c r="O138" s="55"/>
      <c r="P138" s="55"/>
      <c r="Q138" s="55"/>
      <c r="R138" s="55"/>
      <c r="S138" s="55"/>
      <c r="T138" s="55"/>
      <c r="U138" s="55"/>
      <c r="V138" s="55"/>
      <c r="W138" s="55"/>
      <c r="X138" s="55"/>
      <c r="Y138" s="55"/>
    </row>
    <row r="139" spans="1:25">
      <c r="A139" s="55"/>
      <c r="B139" s="55"/>
      <c r="C139" s="55"/>
      <c r="D139" s="55"/>
      <c r="E139" s="55"/>
      <c r="F139" s="55"/>
      <c r="G139" s="55"/>
      <c r="H139" s="55"/>
      <c r="I139" s="55"/>
      <c r="J139" s="55"/>
      <c r="K139" s="55"/>
      <c r="L139" s="55"/>
      <c r="M139" s="55"/>
      <c r="N139" s="55"/>
      <c r="O139" s="55"/>
      <c r="P139" s="55"/>
      <c r="Q139" s="55"/>
      <c r="R139" s="55"/>
      <c r="S139" s="55"/>
      <c r="T139" s="55"/>
      <c r="U139" s="55"/>
      <c r="V139" s="55"/>
      <c r="W139" s="55"/>
      <c r="X139" s="55"/>
      <c r="Y139" s="55"/>
    </row>
    <row r="140" spans="1:25">
      <c r="A140" s="55"/>
      <c r="B140" s="55"/>
      <c r="C140" s="55"/>
      <c r="D140" s="55"/>
      <c r="E140" s="55"/>
      <c r="F140" s="55"/>
      <c r="G140" s="55"/>
      <c r="H140" s="55"/>
      <c r="I140" s="55"/>
      <c r="J140" s="55"/>
      <c r="K140" s="55"/>
      <c r="L140" s="55"/>
      <c r="M140" s="55"/>
      <c r="N140" s="55"/>
      <c r="O140" s="55"/>
      <c r="P140" s="55"/>
      <c r="Q140" s="55"/>
      <c r="R140" s="55"/>
      <c r="S140" s="55"/>
      <c r="T140" s="55"/>
      <c r="U140" s="55"/>
      <c r="V140" s="55"/>
      <c r="W140" s="55"/>
      <c r="X140" s="55"/>
      <c r="Y140" s="55"/>
    </row>
    <row r="141" spans="1:25">
      <c r="A141" s="55"/>
      <c r="B141" s="55"/>
      <c r="C141" s="55"/>
      <c r="D141" s="55"/>
      <c r="E141" s="55"/>
      <c r="F141" s="55"/>
      <c r="G141" s="55"/>
      <c r="H141" s="55"/>
      <c r="I141" s="55"/>
      <c r="J141" s="55"/>
      <c r="K141" s="55"/>
      <c r="L141" s="55"/>
      <c r="M141" s="55"/>
      <c r="N141" s="55"/>
      <c r="O141" s="55"/>
      <c r="P141" s="55"/>
      <c r="Q141" s="55"/>
      <c r="R141" s="55"/>
      <c r="S141" s="55"/>
      <c r="T141" s="55"/>
      <c r="U141" s="55"/>
      <c r="V141" s="55"/>
      <c r="W141" s="55"/>
      <c r="X141" s="55"/>
      <c r="Y141" s="55"/>
    </row>
    <row r="142" spans="1:25">
      <c r="A142" s="55"/>
      <c r="B142" s="55"/>
      <c r="C142" s="55"/>
      <c r="D142" s="55"/>
      <c r="E142" s="55"/>
      <c r="F142" s="55"/>
      <c r="G142" s="55"/>
      <c r="H142" s="55"/>
      <c r="I142" s="55"/>
      <c r="J142" s="55"/>
      <c r="K142" s="55"/>
      <c r="L142" s="55"/>
      <c r="M142" s="55"/>
      <c r="N142" s="55"/>
      <c r="O142" s="55"/>
      <c r="P142" s="55"/>
      <c r="Q142" s="55"/>
      <c r="R142" s="55"/>
      <c r="S142" s="55"/>
      <c r="T142" s="55"/>
      <c r="U142" s="55"/>
      <c r="V142" s="55"/>
      <c r="W142" s="55"/>
      <c r="X142" s="55"/>
      <c r="Y142" s="55"/>
    </row>
    <row r="143" spans="1:25">
      <c r="A143" s="55"/>
      <c r="B143" s="55"/>
      <c r="C143" s="55"/>
      <c r="D143" s="55"/>
      <c r="E143" s="55"/>
      <c r="F143" s="55"/>
      <c r="G143" s="55"/>
      <c r="H143" s="55"/>
      <c r="I143" s="55"/>
      <c r="J143" s="55"/>
      <c r="K143" s="55"/>
      <c r="L143" s="55"/>
      <c r="M143" s="55"/>
      <c r="N143" s="55"/>
      <c r="O143" s="55"/>
      <c r="P143" s="55"/>
      <c r="Q143" s="55"/>
      <c r="R143" s="55"/>
      <c r="S143" s="55"/>
      <c r="T143" s="55"/>
      <c r="U143" s="55"/>
      <c r="V143" s="55"/>
      <c r="W143" s="55"/>
      <c r="X143" s="55"/>
      <c r="Y143" s="55"/>
    </row>
    <row r="144" spans="1:25">
      <c r="A144" s="55"/>
      <c r="B144" s="55"/>
      <c r="C144" s="55"/>
      <c r="D144" s="55"/>
      <c r="E144" s="55"/>
      <c r="F144" s="55"/>
      <c r="G144" s="55"/>
      <c r="H144" s="55"/>
      <c r="I144" s="55"/>
      <c r="J144" s="55"/>
      <c r="K144" s="55"/>
      <c r="L144" s="55"/>
      <c r="M144" s="55"/>
      <c r="N144" s="55"/>
      <c r="O144" s="55"/>
      <c r="P144" s="55"/>
      <c r="Q144" s="55"/>
      <c r="R144" s="55"/>
      <c r="S144" s="55"/>
      <c r="T144" s="55"/>
      <c r="U144" s="55"/>
      <c r="V144" s="55"/>
      <c r="W144" s="55"/>
      <c r="X144" s="55"/>
      <c r="Y144" s="55"/>
    </row>
    <row r="145" spans="1:25">
      <c r="A145" s="55"/>
      <c r="B145" s="55"/>
      <c r="C145" s="55"/>
      <c r="D145" s="55"/>
      <c r="E145" s="55"/>
      <c r="F145" s="55"/>
      <c r="G145" s="55"/>
      <c r="H145" s="55"/>
      <c r="I145" s="55"/>
      <c r="J145" s="55"/>
      <c r="K145" s="55"/>
      <c r="L145" s="55"/>
      <c r="M145" s="55"/>
      <c r="N145" s="55"/>
      <c r="O145" s="55"/>
      <c r="P145" s="55"/>
      <c r="Q145" s="55"/>
      <c r="R145" s="55"/>
      <c r="S145" s="55"/>
      <c r="T145" s="55"/>
      <c r="U145" s="55"/>
      <c r="V145" s="55"/>
      <c r="W145" s="55"/>
      <c r="X145" s="55"/>
      <c r="Y145" s="55"/>
    </row>
    <row r="146" spans="1:25">
      <c r="A146" s="55"/>
      <c r="B146" s="55"/>
      <c r="C146" s="55"/>
      <c r="D146" s="55"/>
      <c r="E146" s="55"/>
      <c r="F146" s="55"/>
      <c r="G146" s="55"/>
      <c r="H146" s="55"/>
      <c r="I146" s="55"/>
      <c r="J146" s="55"/>
      <c r="K146" s="55"/>
      <c r="L146" s="55"/>
      <c r="M146" s="55"/>
      <c r="N146" s="55"/>
      <c r="O146" s="55"/>
      <c r="P146" s="55"/>
      <c r="Q146" s="55"/>
      <c r="R146" s="55"/>
      <c r="S146" s="55"/>
      <c r="T146" s="55"/>
      <c r="U146" s="55"/>
      <c r="V146" s="55"/>
      <c r="W146" s="55"/>
      <c r="X146" s="55"/>
      <c r="Y146" s="55"/>
    </row>
    <row r="147" spans="1:25">
      <c r="A147" s="55"/>
      <c r="B147" s="55"/>
      <c r="C147" s="55"/>
      <c r="D147" s="55"/>
      <c r="E147" s="55"/>
      <c r="F147" s="55"/>
      <c r="G147" s="55"/>
      <c r="H147" s="55"/>
      <c r="I147" s="55"/>
      <c r="J147" s="55"/>
      <c r="K147" s="55"/>
      <c r="L147" s="55"/>
      <c r="M147" s="55"/>
      <c r="N147" s="55"/>
      <c r="O147" s="55"/>
      <c r="P147" s="55"/>
      <c r="Q147" s="55"/>
      <c r="R147" s="55"/>
      <c r="S147" s="55"/>
      <c r="T147" s="55"/>
      <c r="U147" s="55"/>
      <c r="V147" s="55"/>
      <c r="W147" s="55"/>
      <c r="X147" s="55"/>
      <c r="Y147" s="55"/>
    </row>
    <row r="148" spans="1:25">
      <c r="A148" s="55"/>
      <c r="B148" s="55"/>
      <c r="C148" s="55"/>
      <c r="D148" s="55"/>
      <c r="E148" s="55"/>
      <c r="F148" s="55"/>
      <c r="G148" s="55"/>
      <c r="H148" s="55"/>
      <c r="I148" s="55"/>
      <c r="J148" s="55"/>
      <c r="K148" s="55"/>
      <c r="L148" s="55"/>
      <c r="M148" s="55"/>
      <c r="N148" s="55"/>
      <c r="O148" s="55"/>
      <c r="P148" s="55"/>
      <c r="Q148" s="55"/>
      <c r="R148" s="55"/>
      <c r="S148" s="55"/>
      <c r="T148" s="55"/>
      <c r="U148" s="55"/>
      <c r="V148" s="55"/>
      <c r="W148" s="55"/>
      <c r="X148" s="55"/>
      <c r="Y148" s="55"/>
    </row>
    <row r="149" spans="1:25">
      <c r="A149" s="55"/>
      <c r="B149" s="55"/>
      <c r="C149" s="55"/>
      <c r="D149" s="55"/>
      <c r="E149" s="55"/>
      <c r="F149" s="55"/>
      <c r="G149" s="55"/>
      <c r="H149" s="55"/>
      <c r="I149" s="55"/>
      <c r="J149" s="55"/>
      <c r="K149" s="55"/>
      <c r="L149" s="55"/>
      <c r="M149" s="55"/>
      <c r="N149" s="55"/>
      <c r="O149" s="55"/>
      <c r="P149" s="55"/>
      <c r="Q149" s="55"/>
      <c r="R149" s="55"/>
      <c r="S149" s="55"/>
      <c r="T149" s="55"/>
      <c r="U149" s="55"/>
      <c r="V149" s="55"/>
      <c r="W149" s="55"/>
      <c r="X149" s="55"/>
      <c r="Y149" s="55"/>
    </row>
    <row r="150" spans="1:25">
      <c r="A150" s="55"/>
      <c r="B150" s="55"/>
      <c r="C150" s="55"/>
      <c r="D150" s="55"/>
      <c r="E150" s="55"/>
      <c r="F150" s="55"/>
      <c r="G150" s="55"/>
      <c r="H150" s="55"/>
      <c r="I150" s="55"/>
      <c r="J150" s="55"/>
      <c r="K150" s="55"/>
      <c r="L150" s="55"/>
      <c r="M150" s="55"/>
      <c r="N150" s="55"/>
      <c r="O150" s="55"/>
      <c r="P150" s="55"/>
      <c r="Q150" s="55"/>
      <c r="R150" s="55"/>
      <c r="S150" s="55"/>
      <c r="T150" s="55"/>
      <c r="U150" s="55"/>
      <c r="V150" s="55"/>
      <c r="W150" s="55"/>
      <c r="X150" s="55"/>
      <c r="Y150" s="55"/>
    </row>
    <row r="151" spans="1:25">
      <c r="A151" s="55"/>
      <c r="B151" s="55"/>
      <c r="C151" s="55"/>
      <c r="D151" s="55"/>
      <c r="E151" s="55"/>
      <c r="F151" s="55"/>
      <c r="G151" s="55"/>
      <c r="H151" s="55"/>
      <c r="I151" s="55"/>
      <c r="J151" s="55"/>
      <c r="K151" s="55"/>
      <c r="L151" s="55"/>
      <c r="M151" s="55"/>
      <c r="N151" s="55"/>
      <c r="O151" s="55"/>
      <c r="P151" s="55"/>
      <c r="Q151" s="55"/>
      <c r="R151" s="55"/>
      <c r="S151" s="55"/>
      <c r="T151" s="55"/>
      <c r="U151" s="55"/>
      <c r="V151" s="55"/>
      <c r="W151" s="55"/>
      <c r="X151" s="55"/>
      <c r="Y151" s="55"/>
    </row>
    <row r="152" spans="1:25">
      <c r="A152" s="55"/>
      <c r="B152" s="55"/>
      <c r="C152" s="55"/>
      <c r="D152" s="55"/>
      <c r="E152" s="55"/>
      <c r="F152" s="55"/>
      <c r="G152" s="55"/>
      <c r="H152" s="55"/>
      <c r="I152" s="55"/>
      <c r="J152" s="55"/>
      <c r="K152" s="55"/>
      <c r="L152" s="55"/>
      <c r="M152" s="55"/>
      <c r="N152" s="55"/>
      <c r="O152" s="55"/>
      <c r="P152" s="55"/>
      <c r="Q152" s="55"/>
      <c r="R152" s="55"/>
      <c r="S152" s="55"/>
      <c r="T152" s="55"/>
      <c r="U152" s="55"/>
      <c r="V152" s="55"/>
      <c r="W152" s="55"/>
      <c r="X152" s="55"/>
      <c r="Y152" s="55"/>
    </row>
    <row r="153" spans="1:25">
      <c r="A153" s="55"/>
      <c r="B153" s="55"/>
      <c r="C153" s="55"/>
      <c r="D153" s="55"/>
      <c r="E153" s="55"/>
      <c r="F153" s="55"/>
      <c r="G153" s="55"/>
      <c r="H153" s="55"/>
      <c r="I153" s="55"/>
      <c r="J153" s="55"/>
      <c r="K153" s="55"/>
      <c r="L153" s="55"/>
      <c r="M153" s="55"/>
      <c r="N153" s="55"/>
      <c r="O153" s="55"/>
      <c r="P153" s="55"/>
      <c r="Q153" s="55"/>
      <c r="R153" s="55"/>
      <c r="S153" s="55"/>
      <c r="T153" s="55"/>
      <c r="U153" s="55"/>
      <c r="V153" s="55"/>
      <c r="W153" s="55"/>
      <c r="X153" s="55"/>
      <c r="Y153" s="55"/>
    </row>
    <row r="154" spans="1:25">
      <c r="A154" s="55"/>
      <c r="B154" s="55"/>
      <c r="C154" s="55"/>
      <c r="D154" s="55"/>
      <c r="E154" s="55"/>
      <c r="F154" s="55"/>
      <c r="G154" s="55"/>
      <c r="H154" s="55"/>
      <c r="I154" s="55"/>
      <c r="J154" s="55"/>
      <c r="K154" s="55"/>
      <c r="L154" s="55"/>
      <c r="M154" s="55"/>
      <c r="N154" s="55"/>
      <c r="O154" s="55"/>
      <c r="P154" s="55"/>
      <c r="Q154" s="55"/>
      <c r="R154" s="55"/>
      <c r="S154" s="55"/>
      <c r="T154" s="55"/>
      <c r="U154" s="55"/>
      <c r="V154" s="55"/>
      <c r="W154" s="55"/>
      <c r="X154" s="55"/>
      <c r="Y154" s="55"/>
    </row>
    <row r="155" spans="1:25">
      <c r="A155" s="55"/>
      <c r="B155" s="55"/>
      <c r="C155" s="55"/>
      <c r="D155" s="55"/>
      <c r="E155" s="55"/>
      <c r="F155" s="55"/>
      <c r="G155" s="55"/>
      <c r="H155" s="55"/>
      <c r="I155" s="55"/>
      <c r="J155" s="55"/>
      <c r="K155" s="55"/>
      <c r="L155" s="55"/>
      <c r="M155" s="55"/>
      <c r="N155" s="55"/>
      <c r="O155" s="55"/>
      <c r="P155" s="55"/>
      <c r="Q155" s="55"/>
      <c r="R155" s="55"/>
      <c r="S155" s="55"/>
      <c r="T155" s="55"/>
      <c r="U155" s="55"/>
      <c r="V155" s="55"/>
      <c r="W155" s="55"/>
      <c r="X155" s="55"/>
      <c r="Y155" s="55"/>
    </row>
    <row r="156" spans="1:25">
      <c r="A156" s="55"/>
      <c r="B156" s="55"/>
      <c r="C156" s="55"/>
      <c r="D156" s="55"/>
      <c r="E156" s="55"/>
      <c r="F156" s="55"/>
      <c r="G156" s="55"/>
      <c r="H156" s="55"/>
      <c r="I156" s="55"/>
      <c r="J156" s="55"/>
      <c r="K156" s="55"/>
      <c r="L156" s="55"/>
      <c r="M156" s="55"/>
      <c r="N156" s="55"/>
      <c r="O156" s="55"/>
      <c r="P156" s="55"/>
      <c r="Q156" s="55"/>
      <c r="R156" s="55"/>
      <c r="S156" s="55"/>
      <c r="T156" s="55"/>
      <c r="U156" s="55"/>
      <c r="V156" s="55"/>
      <c r="W156" s="55"/>
      <c r="X156" s="55"/>
      <c r="Y156" s="55"/>
    </row>
    <row r="157" spans="1:25">
      <c r="A157" s="55"/>
      <c r="B157" s="55"/>
      <c r="C157" s="55"/>
      <c r="D157" s="55"/>
      <c r="E157" s="55"/>
      <c r="F157" s="55"/>
      <c r="G157" s="55"/>
      <c r="H157" s="55"/>
      <c r="I157" s="55"/>
      <c r="J157" s="55"/>
      <c r="K157" s="55"/>
      <c r="L157" s="55"/>
      <c r="M157" s="55"/>
      <c r="N157" s="55"/>
      <c r="O157" s="55"/>
      <c r="P157" s="55"/>
      <c r="Q157" s="55"/>
      <c r="R157" s="55"/>
      <c r="S157" s="55"/>
      <c r="T157" s="55"/>
      <c r="U157" s="55"/>
      <c r="V157" s="55"/>
      <c r="W157" s="55"/>
      <c r="X157" s="55"/>
      <c r="Y157" s="55"/>
    </row>
    <row r="158" spans="1:25">
      <c r="A158" s="55"/>
      <c r="B158" s="55"/>
      <c r="C158" s="55"/>
      <c r="D158" s="55"/>
      <c r="E158" s="55"/>
      <c r="F158" s="55"/>
      <c r="G158" s="55"/>
      <c r="H158" s="55"/>
      <c r="I158" s="55"/>
      <c r="J158" s="55"/>
      <c r="K158" s="55"/>
      <c r="L158" s="55"/>
      <c r="M158" s="55"/>
      <c r="N158" s="55"/>
      <c r="O158" s="55"/>
      <c r="P158" s="55"/>
      <c r="Q158" s="55"/>
      <c r="R158" s="55"/>
      <c r="S158" s="55"/>
      <c r="T158" s="55"/>
      <c r="U158" s="55"/>
      <c r="V158" s="55"/>
      <c r="W158" s="55"/>
      <c r="X158" s="55"/>
      <c r="Y158" s="55"/>
    </row>
    <row r="159" spans="1:25">
      <c r="A159" s="55"/>
      <c r="B159" s="55"/>
      <c r="C159" s="55"/>
      <c r="D159" s="55"/>
      <c r="E159" s="55"/>
      <c r="F159" s="55"/>
      <c r="G159" s="55"/>
      <c r="H159" s="55"/>
      <c r="I159" s="55"/>
      <c r="J159" s="55"/>
      <c r="K159" s="55"/>
      <c r="L159" s="55"/>
      <c r="M159" s="55"/>
      <c r="N159" s="55"/>
      <c r="O159" s="55"/>
      <c r="P159" s="55"/>
      <c r="Q159" s="55"/>
      <c r="R159" s="55"/>
      <c r="S159" s="55"/>
      <c r="T159" s="55"/>
      <c r="U159" s="55"/>
      <c r="V159" s="55"/>
      <c r="W159" s="55"/>
      <c r="X159" s="55"/>
      <c r="Y159" s="55"/>
    </row>
    <row r="160" spans="1:25">
      <c r="A160" s="55"/>
      <c r="B160" s="55"/>
      <c r="C160" s="55"/>
      <c r="D160" s="55"/>
      <c r="E160" s="55"/>
      <c r="F160" s="55"/>
      <c r="G160" s="55"/>
      <c r="H160" s="55"/>
      <c r="I160" s="55"/>
      <c r="J160" s="55"/>
      <c r="K160" s="55"/>
      <c r="L160" s="55"/>
      <c r="M160" s="55"/>
      <c r="N160" s="55"/>
      <c r="O160" s="55"/>
      <c r="P160" s="55"/>
      <c r="Q160" s="55"/>
      <c r="R160" s="55"/>
      <c r="S160" s="55"/>
      <c r="T160" s="55"/>
      <c r="U160" s="55"/>
      <c r="V160" s="55"/>
      <c r="W160" s="55"/>
      <c r="X160" s="55"/>
      <c r="Y160" s="55"/>
    </row>
    <row r="161" spans="1:25">
      <c r="A161" s="55"/>
      <c r="B161" s="55"/>
      <c r="C161" s="55"/>
      <c r="D161" s="55"/>
      <c r="E161" s="55"/>
      <c r="F161" s="55"/>
      <c r="G161" s="55"/>
      <c r="H161" s="55"/>
      <c r="I161" s="55"/>
      <c r="J161" s="55"/>
      <c r="K161" s="55"/>
      <c r="L161" s="55"/>
      <c r="M161" s="55"/>
      <c r="N161" s="55"/>
      <c r="O161" s="55"/>
      <c r="P161" s="55"/>
      <c r="Q161" s="55"/>
      <c r="R161" s="55"/>
      <c r="S161" s="55"/>
      <c r="T161" s="55"/>
      <c r="U161" s="55"/>
      <c r="V161" s="55"/>
      <c r="W161" s="55"/>
      <c r="X161" s="55"/>
      <c r="Y161" s="55"/>
    </row>
    <row r="162" spans="1:25">
      <c r="A162" s="55"/>
      <c r="B162" s="55"/>
      <c r="C162" s="55"/>
      <c r="D162" s="55"/>
      <c r="E162" s="55"/>
      <c r="F162" s="55"/>
      <c r="G162" s="55"/>
      <c r="H162" s="55"/>
      <c r="I162" s="55"/>
      <c r="J162" s="55"/>
      <c r="K162" s="55"/>
      <c r="L162" s="55"/>
      <c r="M162" s="55"/>
      <c r="N162" s="55"/>
      <c r="O162" s="55"/>
      <c r="P162" s="55"/>
      <c r="Q162" s="55"/>
      <c r="R162" s="55"/>
      <c r="S162" s="55"/>
      <c r="T162" s="55"/>
      <c r="U162" s="55"/>
      <c r="V162" s="55"/>
      <c r="W162" s="55"/>
      <c r="X162" s="55"/>
      <c r="Y162" s="55"/>
    </row>
    <row r="163" spans="1:25">
      <c r="A163" s="55"/>
      <c r="B163" s="55"/>
      <c r="C163" s="55"/>
      <c r="D163" s="55"/>
      <c r="E163" s="55"/>
      <c r="F163" s="55"/>
      <c r="G163" s="55"/>
      <c r="H163" s="55"/>
      <c r="I163" s="55"/>
      <c r="J163" s="55"/>
      <c r="K163" s="55"/>
      <c r="L163" s="55"/>
      <c r="M163" s="55"/>
      <c r="N163" s="55"/>
      <c r="O163" s="55"/>
      <c r="P163" s="55"/>
      <c r="Q163" s="55"/>
      <c r="R163" s="55"/>
      <c r="S163" s="55"/>
      <c r="T163" s="55"/>
      <c r="U163" s="55"/>
      <c r="V163" s="55"/>
      <c r="W163" s="55"/>
      <c r="X163" s="55"/>
      <c r="Y163" s="55"/>
    </row>
    <row r="164" spans="1:25">
      <c r="A164" s="55"/>
      <c r="B164" s="55"/>
      <c r="C164" s="55"/>
      <c r="D164" s="55"/>
      <c r="E164" s="55"/>
      <c r="F164" s="55"/>
      <c r="G164" s="55"/>
      <c r="H164" s="55"/>
      <c r="I164" s="55"/>
      <c r="J164" s="55"/>
      <c r="K164" s="55"/>
      <c r="L164" s="55"/>
      <c r="M164" s="55"/>
      <c r="N164" s="55"/>
      <c r="O164" s="55"/>
      <c r="P164" s="55"/>
      <c r="Q164" s="55"/>
      <c r="R164" s="55"/>
      <c r="S164" s="55"/>
      <c r="T164" s="55"/>
      <c r="U164" s="55"/>
      <c r="V164" s="55"/>
      <c r="W164" s="55"/>
      <c r="X164" s="55"/>
      <c r="Y164" s="55"/>
    </row>
    <row r="165" spans="1:25">
      <c r="A165" s="55"/>
      <c r="B165" s="55"/>
      <c r="C165" s="55"/>
      <c r="D165" s="55"/>
      <c r="E165" s="55"/>
      <c r="F165" s="55"/>
      <c r="G165" s="55"/>
      <c r="H165" s="55"/>
      <c r="I165" s="55"/>
      <c r="J165" s="55"/>
      <c r="K165" s="55"/>
      <c r="L165" s="55"/>
      <c r="M165" s="55"/>
      <c r="N165" s="55"/>
      <c r="O165" s="55"/>
      <c r="P165" s="55"/>
      <c r="Q165" s="55"/>
      <c r="R165" s="55"/>
      <c r="S165" s="55"/>
      <c r="T165" s="55"/>
      <c r="U165" s="55"/>
      <c r="V165" s="55"/>
      <c r="W165" s="55"/>
      <c r="X165" s="55"/>
      <c r="Y165" s="55"/>
    </row>
    <row r="166" spans="1:25">
      <c r="A166" s="55"/>
      <c r="B166" s="55"/>
      <c r="C166" s="55"/>
      <c r="D166" s="55"/>
      <c r="E166" s="55"/>
      <c r="F166" s="55"/>
      <c r="G166" s="55"/>
      <c r="H166" s="55"/>
      <c r="I166" s="55"/>
      <c r="J166" s="55"/>
      <c r="K166" s="55"/>
      <c r="L166" s="55"/>
      <c r="M166" s="55"/>
      <c r="N166" s="55"/>
      <c r="O166" s="55"/>
      <c r="P166" s="55"/>
      <c r="Q166" s="55"/>
      <c r="R166" s="55"/>
      <c r="S166" s="55"/>
      <c r="T166" s="55"/>
      <c r="U166" s="55"/>
      <c r="V166" s="55"/>
      <c r="W166" s="55"/>
      <c r="X166" s="55"/>
      <c r="Y166" s="55"/>
    </row>
    <row r="167" spans="1:25">
      <c r="A167" s="55"/>
      <c r="B167" s="55"/>
      <c r="C167" s="55"/>
      <c r="D167" s="55"/>
      <c r="E167" s="55"/>
      <c r="F167" s="55"/>
      <c r="G167" s="55"/>
      <c r="H167" s="55"/>
      <c r="I167" s="55"/>
      <c r="J167" s="55"/>
      <c r="K167" s="55"/>
      <c r="L167" s="55"/>
      <c r="M167" s="55"/>
      <c r="N167" s="55"/>
      <c r="O167" s="55"/>
      <c r="P167" s="55"/>
      <c r="Q167" s="55"/>
      <c r="R167" s="55"/>
      <c r="S167" s="55"/>
      <c r="T167" s="55"/>
      <c r="U167" s="55"/>
      <c r="V167" s="55"/>
      <c r="W167" s="55"/>
      <c r="X167" s="55"/>
      <c r="Y167" s="55"/>
    </row>
    <row r="168" spans="1:25">
      <c r="A168" s="55"/>
      <c r="B168" s="55"/>
      <c r="C168" s="55"/>
      <c r="D168" s="55"/>
      <c r="E168" s="55"/>
      <c r="F168" s="55"/>
      <c r="G168" s="55"/>
      <c r="H168" s="55"/>
      <c r="I168" s="55"/>
      <c r="J168" s="55"/>
      <c r="K168" s="55"/>
      <c r="L168" s="55"/>
      <c r="M168" s="55"/>
      <c r="N168" s="55"/>
      <c r="O168" s="55"/>
      <c r="P168" s="55"/>
      <c r="Q168" s="55"/>
      <c r="R168" s="55"/>
      <c r="S168" s="55"/>
      <c r="T168" s="55"/>
      <c r="U168" s="55"/>
      <c r="V168" s="55"/>
      <c r="W168" s="55"/>
      <c r="X168" s="55"/>
      <c r="Y168" s="55"/>
    </row>
    <row r="169" spans="1:25">
      <c r="A169" s="55"/>
      <c r="B169" s="55"/>
      <c r="C169" s="55"/>
      <c r="D169" s="55"/>
      <c r="E169" s="55"/>
      <c r="F169" s="55"/>
      <c r="G169" s="55"/>
      <c r="H169" s="55"/>
      <c r="I169" s="55"/>
      <c r="J169" s="55"/>
      <c r="K169" s="55"/>
      <c r="L169" s="55"/>
      <c r="M169" s="55"/>
      <c r="N169" s="55"/>
      <c r="O169" s="55"/>
      <c r="P169" s="55"/>
      <c r="Q169" s="55"/>
      <c r="R169" s="55"/>
      <c r="S169" s="55"/>
      <c r="T169" s="55"/>
      <c r="U169" s="55"/>
      <c r="V169" s="55"/>
      <c r="W169" s="55"/>
      <c r="X169" s="55"/>
      <c r="Y169" s="55"/>
    </row>
    <row r="170" spans="1:25">
      <c r="A170" s="55"/>
      <c r="B170" s="55"/>
      <c r="C170" s="55"/>
      <c r="D170" s="55"/>
      <c r="E170" s="55"/>
      <c r="F170" s="55"/>
      <c r="G170" s="55"/>
      <c r="H170" s="55"/>
      <c r="I170" s="55"/>
      <c r="J170" s="55"/>
      <c r="K170" s="55"/>
      <c r="L170" s="55"/>
      <c r="M170" s="55"/>
      <c r="N170" s="55"/>
      <c r="O170" s="55"/>
      <c r="P170" s="55"/>
      <c r="Q170" s="55"/>
      <c r="R170" s="55"/>
      <c r="S170" s="55"/>
      <c r="T170" s="55"/>
      <c r="U170" s="55"/>
      <c r="V170" s="55"/>
      <c r="W170" s="55"/>
      <c r="X170" s="55"/>
      <c r="Y170" s="55"/>
    </row>
    <row r="171" spans="1:25">
      <c r="A171" s="55"/>
      <c r="B171" s="55"/>
      <c r="C171" s="55"/>
      <c r="D171" s="55"/>
      <c r="E171" s="55"/>
      <c r="F171" s="55"/>
      <c r="G171" s="55"/>
      <c r="H171" s="55"/>
      <c r="I171" s="55"/>
      <c r="J171" s="55"/>
      <c r="K171" s="55"/>
      <c r="L171" s="55"/>
      <c r="M171" s="55"/>
      <c r="N171" s="55"/>
      <c r="O171" s="55"/>
      <c r="P171" s="55"/>
      <c r="Q171" s="55"/>
      <c r="R171" s="55"/>
      <c r="S171" s="55"/>
      <c r="T171" s="55"/>
      <c r="U171" s="55"/>
      <c r="V171" s="55"/>
      <c r="W171" s="55"/>
      <c r="X171" s="55"/>
      <c r="Y171" s="55"/>
    </row>
    <row r="172" spans="1:25">
      <c r="A172" s="55"/>
      <c r="B172" s="55"/>
      <c r="C172" s="55"/>
      <c r="D172" s="55"/>
      <c r="E172" s="55"/>
      <c r="F172" s="55"/>
      <c r="G172" s="55"/>
      <c r="H172" s="55"/>
      <c r="I172" s="55"/>
      <c r="J172" s="55"/>
      <c r="K172" s="55"/>
      <c r="L172" s="55"/>
      <c r="M172" s="55"/>
      <c r="N172" s="55"/>
      <c r="O172" s="55"/>
      <c r="P172" s="55"/>
      <c r="Q172" s="55"/>
      <c r="R172" s="55"/>
      <c r="S172" s="55"/>
      <c r="T172" s="55"/>
      <c r="U172" s="55"/>
      <c r="V172" s="55"/>
      <c r="W172" s="55"/>
      <c r="X172" s="55"/>
      <c r="Y172" s="55"/>
    </row>
    <row r="173" spans="1:25">
      <c r="A173" s="55"/>
      <c r="B173" s="55"/>
      <c r="C173" s="55"/>
      <c r="D173" s="55"/>
      <c r="E173" s="55"/>
      <c r="F173" s="55"/>
      <c r="G173" s="55"/>
      <c r="H173" s="55"/>
      <c r="I173" s="55"/>
      <c r="J173" s="55"/>
      <c r="K173" s="55"/>
      <c r="L173" s="55"/>
      <c r="M173" s="55"/>
      <c r="N173" s="55"/>
      <c r="O173" s="55"/>
      <c r="P173" s="55"/>
      <c r="Q173" s="55"/>
      <c r="R173" s="55"/>
      <c r="S173" s="55"/>
      <c r="T173" s="55"/>
      <c r="U173" s="55"/>
      <c r="V173" s="55"/>
      <c r="W173" s="55"/>
      <c r="X173" s="55"/>
      <c r="Y173" s="55"/>
    </row>
    <row r="174" spans="1:25">
      <c r="A174" s="55"/>
      <c r="B174" s="55"/>
      <c r="C174" s="55"/>
      <c r="D174" s="55"/>
      <c r="E174" s="55"/>
      <c r="F174" s="55"/>
      <c r="G174" s="55"/>
      <c r="H174" s="55"/>
      <c r="I174" s="55"/>
      <c r="J174" s="55"/>
      <c r="K174" s="55"/>
      <c r="L174" s="55"/>
      <c r="M174" s="55"/>
      <c r="N174" s="55"/>
      <c r="O174" s="55"/>
      <c r="P174" s="55"/>
      <c r="Q174" s="55"/>
      <c r="R174" s="55"/>
      <c r="S174" s="55"/>
      <c r="T174" s="55"/>
      <c r="U174" s="55"/>
      <c r="V174" s="55"/>
      <c r="W174" s="55"/>
      <c r="X174" s="55"/>
      <c r="Y174" s="55"/>
    </row>
    <row r="175" spans="1:25">
      <c r="A175" s="55"/>
      <c r="B175" s="55"/>
      <c r="C175" s="55"/>
      <c r="D175" s="55"/>
      <c r="E175" s="55"/>
      <c r="F175" s="55"/>
      <c r="G175" s="55"/>
      <c r="H175" s="55"/>
      <c r="I175" s="55"/>
      <c r="J175" s="55"/>
      <c r="K175" s="55"/>
      <c r="L175" s="55"/>
      <c r="M175" s="55"/>
      <c r="N175" s="55"/>
      <c r="O175" s="55"/>
      <c r="P175" s="55"/>
      <c r="Q175" s="55"/>
      <c r="R175" s="55"/>
      <c r="S175" s="55"/>
      <c r="T175" s="55"/>
      <c r="U175" s="55"/>
      <c r="V175" s="55"/>
      <c r="W175" s="55"/>
      <c r="X175" s="55"/>
      <c r="Y175" s="55"/>
    </row>
    <row r="176" spans="1:25">
      <c r="A176" s="55"/>
      <c r="B176" s="55"/>
      <c r="C176" s="55"/>
      <c r="D176" s="55"/>
      <c r="E176" s="55"/>
      <c r="F176" s="55"/>
      <c r="G176" s="55"/>
      <c r="H176" s="55"/>
      <c r="I176" s="55"/>
      <c r="J176" s="55"/>
      <c r="K176" s="55"/>
      <c r="L176" s="55"/>
      <c r="M176" s="55"/>
      <c r="N176" s="55"/>
      <c r="O176" s="55"/>
      <c r="P176" s="55"/>
      <c r="Q176" s="55"/>
      <c r="R176" s="55"/>
      <c r="S176" s="55"/>
      <c r="T176" s="55"/>
      <c r="U176" s="55"/>
      <c r="V176" s="55"/>
      <c r="W176" s="55"/>
      <c r="X176" s="55"/>
      <c r="Y176" s="55"/>
    </row>
    <row r="177" spans="1:25">
      <c r="A177" s="55"/>
      <c r="B177" s="55"/>
      <c r="C177" s="55"/>
      <c r="D177" s="55"/>
      <c r="E177" s="55"/>
      <c r="F177" s="55"/>
      <c r="G177" s="55"/>
      <c r="H177" s="55"/>
      <c r="I177" s="55"/>
      <c r="J177" s="55"/>
      <c r="K177" s="55"/>
      <c r="L177" s="55"/>
      <c r="M177" s="55"/>
      <c r="N177" s="55"/>
      <c r="O177" s="55"/>
      <c r="P177" s="55"/>
      <c r="Q177" s="55"/>
      <c r="R177" s="55"/>
      <c r="S177" s="55"/>
      <c r="T177" s="55"/>
      <c r="U177" s="55"/>
      <c r="V177" s="55"/>
      <c r="W177" s="55"/>
      <c r="X177" s="55"/>
      <c r="Y177" s="55"/>
    </row>
    <row r="178" spans="1:25">
      <c r="A178" s="55"/>
      <c r="B178" s="55"/>
      <c r="C178" s="55"/>
      <c r="D178" s="55"/>
      <c r="E178" s="55"/>
      <c r="F178" s="55"/>
      <c r="G178" s="55"/>
      <c r="H178" s="55"/>
      <c r="I178" s="55"/>
      <c r="J178" s="55"/>
      <c r="K178" s="55"/>
      <c r="L178" s="55"/>
      <c r="M178" s="55"/>
      <c r="N178" s="55"/>
      <c r="O178" s="55"/>
      <c r="P178" s="55"/>
      <c r="Q178" s="55"/>
      <c r="R178" s="55"/>
      <c r="S178" s="55"/>
      <c r="T178" s="55"/>
      <c r="U178" s="55"/>
      <c r="V178" s="55"/>
      <c r="W178" s="55"/>
      <c r="X178" s="55"/>
      <c r="Y178" s="55"/>
    </row>
    <row r="179" spans="1:25">
      <c r="A179" s="55"/>
      <c r="B179" s="55"/>
      <c r="C179" s="55"/>
      <c r="D179" s="55"/>
      <c r="E179" s="55"/>
      <c r="F179" s="55"/>
      <c r="G179" s="55"/>
      <c r="H179" s="55"/>
      <c r="I179" s="55"/>
      <c r="J179" s="55"/>
      <c r="K179" s="55"/>
      <c r="L179" s="55"/>
      <c r="M179" s="55"/>
      <c r="N179" s="55"/>
      <c r="O179" s="55"/>
      <c r="P179" s="55"/>
      <c r="Q179" s="55"/>
      <c r="R179" s="55"/>
      <c r="S179" s="55"/>
      <c r="T179" s="55"/>
      <c r="U179" s="55"/>
      <c r="V179" s="55"/>
      <c r="W179" s="55"/>
      <c r="X179" s="55"/>
      <c r="Y179" s="55"/>
    </row>
    <row r="180" spans="1:25">
      <c r="A180" s="55"/>
      <c r="B180" s="55"/>
      <c r="C180" s="55"/>
      <c r="D180" s="55"/>
      <c r="E180" s="55"/>
      <c r="F180" s="55"/>
      <c r="G180" s="55"/>
      <c r="H180" s="55"/>
      <c r="I180" s="55"/>
      <c r="J180" s="55"/>
      <c r="K180" s="55"/>
      <c r="L180" s="55"/>
      <c r="M180" s="55"/>
      <c r="N180" s="55"/>
      <c r="O180" s="55"/>
      <c r="P180" s="55"/>
      <c r="Q180" s="55"/>
      <c r="R180" s="55"/>
      <c r="S180" s="55"/>
      <c r="T180" s="55"/>
      <c r="U180" s="55"/>
      <c r="V180" s="55"/>
      <c r="W180" s="55"/>
      <c r="X180" s="55"/>
      <c r="Y180" s="55"/>
    </row>
    <row r="181" spans="1:25">
      <c r="A181" s="55"/>
      <c r="B181" s="55"/>
      <c r="C181" s="55"/>
      <c r="D181" s="55"/>
      <c r="E181" s="55"/>
      <c r="F181" s="55"/>
      <c r="G181" s="55"/>
      <c r="H181" s="55"/>
      <c r="I181" s="55"/>
      <c r="J181" s="55"/>
      <c r="K181" s="55"/>
      <c r="L181" s="55"/>
      <c r="M181" s="55"/>
      <c r="N181" s="55"/>
      <c r="O181" s="55"/>
      <c r="P181" s="55"/>
      <c r="Q181" s="55"/>
      <c r="R181" s="55"/>
      <c r="S181" s="55"/>
      <c r="T181" s="55"/>
      <c r="U181" s="55"/>
      <c r="V181" s="55"/>
      <c r="W181" s="55"/>
      <c r="X181" s="55"/>
      <c r="Y181" s="55"/>
    </row>
    <row r="182" spans="1:25">
      <c r="A182" s="55"/>
      <c r="B182" s="55"/>
      <c r="C182" s="55"/>
      <c r="D182" s="55"/>
      <c r="E182" s="55"/>
      <c r="F182" s="55"/>
      <c r="G182" s="55"/>
      <c r="H182" s="55"/>
      <c r="I182" s="55"/>
      <c r="J182" s="55"/>
      <c r="K182" s="55"/>
      <c r="L182" s="55"/>
      <c r="M182" s="55"/>
      <c r="N182" s="55"/>
      <c r="O182" s="55"/>
      <c r="P182" s="55"/>
      <c r="Q182" s="55"/>
      <c r="R182" s="55"/>
      <c r="S182" s="55"/>
      <c r="T182" s="55"/>
      <c r="U182" s="55"/>
      <c r="V182" s="55"/>
      <c r="W182" s="55"/>
      <c r="X182" s="55"/>
      <c r="Y182" s="55"/>
    </row>
    <row r="183" spans="1:25">
      <c r="A183" s="55"/>
      <c r="B183" s="55"/>
      <c r="C183" s="55"/>
      <c r="D183" s="55"/>
      <c r="E183" s="55"/>
      <c r="F183" s="55"/>
      <c r="G183" s="55"/>
      <c r="H183" s="55"/>
      <c r="I183" s="55"/>
      <c r="J183" s="55"/>
      <c r="K183" s="55"/>
      <c r="L183" s="55"/>
      <c r="M183" s="55"/>
      <c r="N183" s="55"/>
      <c r="O183" s="55"/>
      <c r="P183" s="55"/>
      <c r="Q183" s="55"/>
      <c r="R183" s="55"/>
      <c r="S183" s="55"/>
      <c r="T183" s="55"/>
      <c r="U183" s="55"/>
      <c r="V183" s="55"/>
      <c r="W183" s="55"/>
      <c r="X183" s="55"/>
      <c r="Y183" s="55"/>
    </row>
    <row r="184" spans="1:25">
      <c r="A184" s="55"/>
      <c r="B184" s="55"/>
      <c r="C184" s="55"/>
      <c r="D184" s="55"/>
      <c r="E184" s="55"/>
      <c r="F184" s="55"/>
      <c r="G184" s="55"/>
      <c r="H184" s="55"/>
      <c r="I184" s="55"/>
      <c r="J184" s="55"/>
      <c r="K184" s="55"/>
      <c r="L184" s="55"/>
      <c r="M184" s="55"/>
      <c r="N184" s="55"/>
      <c r="O184" s="55"/>
      <c r="P184" s="55"/>
      <c r="Q184" s="55"/>
      <c r="R184" s="55"/>
      <c r="S184" s="55"/>
      <c r="T184" s="55"/>
      <c r="U184" s="55"/>
      <c r="V184" s="55"/>
      <c r="W184" s="55"/>
      <c r="X184" s="55"/>
      <c r="Y184" s="55"/>
    </row>
    <row r="185" spans="1:25">
      <c r="A185" s="55"/>
      <c r="B185" s="55"/>
      <c r="C185" s="55"/>
      <c r="D185" s="55"/>
      <c r="E185" s="55"/>
      <c r="F185" s="55"/>
      <c r="G185" s="55"/>
      <c r="H185" s="55"/>
      <c r="I185" s="55"/>
      <c r="J185" s="55"/>
      <c r="K185" s="55"/>
      <c r="L185" s="55"/>
      <c r="M185" s="55"/>
      <c r="N185" s="55"/>
      <c r="O185" s="55"/>
      <c r="P185" s="55"/>
      <c r="Q185" s="55"/>
      <c r="R185" s="55"/>
      <c r="S185" s="55"/>
      <c r="T185" s="55"/>
      <c r="U185" s="55"/>
      <c r="V185" s="55"/>
      <c r="W185" s="55"/>
      <c r="X185" s="55"/>
      <c r="Y185" s="55"/>
    </row>
    <row r="186" spans="1:25">
      <c r="A186" s="55"/>
      <c r="B186" s="55"/>
      <c r="C186" s="55"/>
      <c r="D186" s="55"/>
      <c r="E186" s="55"/>
      <c r="F186" s="55"/>
      <c r="G186" s="55"/>
      <c r="H186" s="55"/>
      <c r="I186" s="55"/>
      <c r="J186" s="55"/>
      <c r="K186" s="55"/>
      <c r="L186" s="55"/>
      <c r="M186" s="55"/>
      <c r="N186" s="55"/>
      <c r="O186" s="55"/>
      <c r="P186" s="55"/>
      <c r="Q186" s="55"/>
      <c r="R186" s="55"/>
      <c r="S186" s="55"/>
      <c r="T186" s="55"/>
      <c r="U186" s="55"/>
      <c r="V186" s="55"/>
      <c r="W186" s="55"/>
      <c r="X186" s="55"/>
      <c r="Y186" s="55"/>
    </row>
    <row r="187" spans="1:25">
      <c r="A187" s="55"/>
      <c r="B187" s="55"/>
      <c r="C187" s="55"/>
      <c r="D187" s="55"/>
      <c r="E187" s="55"/>
      <c r="F187" s="55"/>
      <c r="G187" s="55"/>
      <c r="H187" s="55"/>
      <c r="I187" s="55"/>
      <c r="J187" s="55"/>
      <c r="K187" s="55"/>
      <c r="L187" s="55"/>
      <c r="M187" s="55"/>
      <c r="N187" s="55"/>
      <c r="O187" s="55"/>
      <c r="P187" s="55"/>
      <c r="Q187" s="55"/>
      <c r="R187" s="55"/>
      <c r="S187" s="55"/>
      <c r="T187" s="55"/>
      <c r="U187" s="55"/>
      <c r="V187" s="55"/>
      <c r="W187" s="55"/>
      <c r="X187" s="55"/>
      <c r="Y187" s="55"/>
    </row>
    <row r="188" spans="1:25">
      <c r="A188" s="55"/>
      <c r="B188" s="55"/>
      <c r="C188" s="55"/>
      <c r="D188" s="55"/>
      <c r="E188" s="55"/>
      <c r="F188" s="55"/>
      <c r="G188" s="55"/>
      <c r="H188" s="55"/>
      <c r="I188" s="55"/>
      <c r="J188" s="55"/>
      <c r="K188" s="55"/>
      <c r="L188" s="55"/>
      <c r="M188" s="55"/>
      <c r="N188" s="55"/>
      <c r="O188" s="55"/>
      <c r="P188" s="55"/>
      <c r="Q188" s="55"/>
      <c r="R188" s="55"/>
      <c r="S188" s="55"/>
      <c r="T188" s="55"/>
      <c r="U188" s="55"/>
      <c r="V188" s="55"/>
      <c r="W188" s="55"/>
      <c r="X188" s="55"/>
      <c r="Y188" s="55"/>
    </row>
    <row r="189" spans="1:25">
      <c r="A189" s="55"/>
      <c r="B189" s="55"/>
      <c r="C189" s="55"/>
      <c r="D189" s="55"/>
      <c r="E189" s="55"/>
      <c r="F189" s="55"/>
      <c r="G189" s="55"/>
      <c r="H189" s="55"/>
      <c r="I189" s="55"/>
      <c r="J189" s="55"/>
      <c r="K189" s="55"/>
      <c r="L189" s="55"/>
      <c r="M189" s="55"/>
      <c r="N189" s="55"/>
      <c r="O189" s="55"/>
      <c r="P189" s="55"/>
      <c r="Q189" s="55"/>
      <c r="R189" s="55"/>
      <c r="S189" s="55"/>
      <c r="T189" s="55"/>
      <c r="U189" s="55"/>
      <c r="V189" s="55"/>
      <c r="W189" s="55"/>
      <c r="X189" s="55"/>
      <c r="Y189" s="55"/>
    </row>
    <row r="190" spans="1:25">
      <c r="A190" s="55"/>
      <c r="B190" s="55"/>
      <c r="C190" s="55"/>
      <c r="D190" s="55"/>
      <c r="E190" s="55"/>
      <c r="F190" s="55"/>
      <c r="G190" s="55"/>
      <c r="H190" s="55"/>
      <c r="I190" s="55"/>
      <c r="J190" s="55"/>
      <c r="K190" s="55"/>
      <c r="L190" s="55"/>
      <c r="M190" s="55"/>
      <c r="N190" s="55"/>
      <c r="O190" s="55"/>
      <c r="P190" s="55"/>
      <c r="Q190" s="55"/>
      <c r="R190" s="55"/>
      <c r="S190" s="55"/>
      <c r="T190" s="55"/>
      <c r="U190" s="55"/>
      <c r="V190" s="55"/>
      <c r="W190" s="55"/>
      <c r="X190" s="55"/>
      <c r="Y190" s="55"/>
    </row>
    <row r="191" spans="1:25">
      <c r="A191" s="55"/>
      <c r="B191" s="55"/>
      <c r="C191" s="55"/>
      <c r="D191" s="55"/>
      <c r="E191" s="55"/>
      <c r="F191" s="55"/>
      <c r="G191" s="55"/>
      <c r="H191" s="55"/>
      <c r="I191" s="55"/>
      <c r="J191" s="55"/>
      <c r="K191" s="55"/>
      <c r="L191" s="55"/>
      <c r="M191" s="55"/>
      <c r="N191" s="55"/>
      <c r="O191" s="55"/>
      <c r="P191" s="55"/>
      <c r="Q191" s="55"/>
      <c r="R191" s="55"/>
      <c r="S191" s="55"/>
      <c r="T191" s="55"/>
      <c r="U191" s="55"/>
      <c r="V191" s="55"/>
      <c r="W191" s="55"/>
      <c r="X191" s="55"/>
      <c r="Y191" s="55"/>
    </row>
    <row r="192" spans="1:25">
      <c r="A192" s="55"/>
      <c r="B192" s="55"/>
      <c r="C192" s="55"/>
      <c r="D192" s="55"/>
      <c r="E192" s="55"/>
      <c r="F192" s="55"/>
      <c r="G192" s="55"/>
      <c r="H192" s="55"/>
      <c r="I192" s="55"/>
      <c r="J192" s="55"/>
      <c r="K192" s="55"/>
      <c r="L192" s="55"/>
      <c r="M192" s="55"/>
      <c r="N192" s="55"/>
      <c r="O192" s="55"/>
      <c r="P192" s="55"/>
      <c r="Q192" s="55"/>
      <c r="R192" s="55"/>
      <c r="S192" s="55"/>
      <c r="T192" s="55"/>
      <c r="U192" s="55"/>
      <c r="V192" s="55"/>
      <c r="W192" s="55"/>
      <c r="X192" s="55"/>
      <c r="Y192" s="55"/>
    </row>
    <row r="193" spans="1:25">
      <c r="A193" s="55"/>
      <c r="B193" s="55"/>
      <c r="C193" s="55"/>
      <c r="D193" s="55"/>
      <c r="E193" s="55"/>
      <c r="F193" s="55"/>
      <c r="G193" s="55"/>
      <c r="H193" s="55"/>
      <c r="I193" s="55"/>
      <c r="J193" s="55"/>
      <c r="K193" s="55"/>
      <c r="L193" s="55"/>
      <c r="M193" s="55"/>
      <c r="N193" s="55"/>
      <c r="O193" s="55"/>
      <c r="P193" s="55"/>
      <c r="Q193" s="55"/>
      <c r="R193" s="55"/>
      <c r="S193" s="55"/>
      <c r="T193" s="55"/>
      <c r="U193" s="55"/>
      <c r="V193" s="55"/>
      <c r="W193" s="55"/>
      <c r="X193" s="55"/>
      <c r="Y193" s="55"/>
    </row>
    <row r="194" spans="1:25">
      <c r="A194" s="55"/>
      <c r="B194" s="55"/>
      <c r="C194" s="55"/>
      <c r="D194" s="55"/>
      <c r="E194" s="55"/>
      <c r="F194" s="55"/>
      <c r="G194" s="55"/>
      <c r="H194" s="55"/>
      <c r="I194" s="55"/>
      <c r="J194" s="55"/>
      <c r="K194" s="55"/>
      <c r="L194" s="55"/>
      <c r="M194" s="55"/>
      <c r="N194" s="55"/>
      <c r="O194" s="55"/>
      <c r="P194" s="55"/>
      <c r="Q194" s="55"/>
      <c r="R194" s="55"/>
      <c r="S194" s="55"/>
      <c r="T194" s="55"/>
      <c r="U194" s="55"/>
      <c r="V194" s="55"/>
      <c r="W194" s="55"/>
      <c r="X194" s="55"/>
      <c r="Y194" s="55"/>
    </row>
    <row r="195" spans="1:25">
      <c r="A195" s="55"/>
      <c r="B195" s="55"/>
      <c r="C195" s="55"/>
      <c r="D195" s="55"/>
      <c r="E195" s="55"/>
      <c r="F195" s="55"/>
      <c r="G195" s="55"/>
      <c r="H195" s="55"/>
      <c r="I195" s="55"/>
      <c r="J195" s="55"/>
      <c r="K195" s="55"/>
      <c r="L195" s="55"/>
      <c r="M195" s="55"/>
      <c r="N195" s="55"/>
      <c r="O195" s="55"/>
      <c r="P195" s="55"/>
      <c r="Q195" s="55"/>
      <c r="R195" s="55"/>
      <c r="S195" s="55"/>
      <c r="T195" s="55"/>
      <c r="U195" s="55"/>
      <c r="V195" s="55"/>
      <c r="W195" s="55"/>
      <c r="X195" s="55"/>
      <c r="Y195" s="55"/>
    </row>
    <row r="196" spans="1:25">
      <c r="A196" s="55"/>
      <c r="B196" s="55"/>
      <c r="C196" s="55"/>
      <c r="D196" s="55"/>
      <c r="E196" s="55"/>
      <c r="F196" s="55"/>
      <c r="G196" s="55"/>
      <c r="H196" s="55"/>
      <c r="I196" s="55"/>
      <c r="J196" s="55"/>
      <c r="K196" s="55"/>
      <c r="L196" s="55"/>
      <c r="M196" s="55"/>
      <c r="N196" s="55"/>
      <c r="O196" s="55"/>
      <c r="P196" s="55"/>
      <c r="Q196" s="55"/>
      <c r="R196" s="55"/>
      <c r="S196" s="55"/>
      <c r="T196" s="55"/>
      <c r="U196" s="55"/>
      <c r="V196" s="55"/>
      <c r="W196" s="55"/>
      <c r="X196" s="55"/>
      <c r="Y196" s="55"/>
    </row>
    <row r="197" spans="1:25">
      <c r="A197" s="55"/>
      <c r="B197" s="55"/>
      <c r="C197" s="55"/>
      <c r="D197" s="55"/>
      <c r="E197" s="55"/>
      <c r="F197" s="55"/>
      <c r="G197" s="55"/>
      <c r="H197" s="55"/>
      <c r="I197" s="55"/>
      <c r="J197" s="55"/>
      <c r="K197" s="55"/>
      <c r="L197" s="55"/>
      <c r="M197" s="55"/>
      <c r="N197" s="55"/>
      <c r="O197" s="55"/>
      <c r="P197" s="55"/>
      <c r="Q197" s="55"/>
      <c r="R197" s="55"/>
      <c r="S197" s="55"/>
      <c r="T197" s="55"/>
      <c r="U197" s="55"/>
      <c r="V197" s="55"/>
      <c r="W197" s="55"/>
      <c r="X197" s="55"/>
      <c r="Y197" s="55"/>
    </row>
    <row r="198" spans="1:25">
      <c r="A198" s="55"/>
      <c r="B198" s="55"/>
      <c r="C198" s="55"/>
      <c r="D198" s="55"/>
      <c r="E198" s="55"/>
      <c r="F198" s="55"/>
      <c r="G198" s="55"/>
      <c r="H198" s="55"/>
      <c r="I198" s="55"/>
      <c r="J198" s="55"/>
      <c r="K198" s="55"/>
      <c r="L198" s="55"/>
      <c r="M198" s="55"/>
      <c r="N198" s="55"/>
      <c r="O198" s="55"/>
      <c r="P198" s="55"/>
      <c r="Q198" s="55"/>
      <c r="R198" s="55"/>
      <c r="S198" s="55"/>
      <c r="T198" s="55"/>
      <c r="U198" s="55"/>
      <c r="V198" s="55"/>
      <c r="W198" s="55"/>
      <c r="X198" s="55"/>
      <c r="Y198" s="55"/>
    </row>
    <row r="199" spans="1:25">
      <c r="A199" s="55"/>
      <c r="B199" s="55"/>
      <c r="C199" s="55"/>
      <c r="D199" s="55"/>
      <c r="E199" s="55"/>
      <c r="F199" s="55"/>
      <c r="G199" s="55"/>
      <c r="H199" s="55"/>
      <c r="I199" s="55"/>
      <c r="J199" s="55"/>
      <c r="K199" s="55"/>
      <c r="L199" s="55"/>
      <c r="M199" s="55"/>
      <c r="N199" s="55"/>
      <c r="O199" s="55"/>
      <c r="P199" s="55"/>
      <c r="Q199" s="55"/>
      <c r="R199" s="55"/>
      <c r="S199" s="55"/>
      <c r="T199" s="55"/>
      <c r="U199" s="55"/>
      <c r="V199" s="55"/>
      <c r="W199" s="55"/>
      <c r="X199" s="55"/>
      <c r="Y199" s="55"/>
    </row>
    <row r="200" spans="1:25">
      <c r="A200" s="55"/>
      <c r="B200" s="55"/>
      <c r="C200" s="55"/>
      <c r="D200" s="55"/>
      <c r="E200" s="55"/>
      <c r="F200" s="55"/>
      <c r="G200" s="55"/>
      <c r="H200" s="55"/>
      <c r="I200" s="55"/>
      <c r="J200" s="55"/>
      <c r="K200" s="55"/>
      <c r="L200" s="55"/>
      <c r="M200" s="55"/>
      <c r="N200" s="55"/>
      <c r="O200" s="55"/>
      <c r="P200" s="55"/>
      <c r="Q200" s="55"/>
      <c r="R200" s="55"/>
      <c r="S200" s="55"/>
      <c r="T200" s="55"/>
      <c r="U200" s="55"/>
      <c r="V200" s="55"/>
      <c r="W200" s="55"/>
      <c r="X200" s="55"/>
      <c r="Y200" s="55"/>
    </row>
    <row r="201" spans="1:25">
      <c r="A201" s="55"/>
      <c r="B201" s="55"/>
      <c r="C201" s="55"/>
      <c r="D201" s="55"/>
      <c r="E201" s="55"/>
      <c r="F201" s="55"/>
      <c r="G201" s="55"/>
      <c r="H201" s="55"/>
      <c r="I201" s="55"/>
      <c r="J201" s="55"/>
      <c r="K201" s="55"/>
      <c r="L201" s="55"/>
      <c r="M201" s="55"/>
      <c r="N201" s="55"/>
      <c r="O201" s="55"/>
      <c r="P201" s="55"/>
      <c r="Q201" s="55"/>
      <c r="R201" s="55"/>
      <c r="S201" s="55"/>
      <c r="T201" s="55"/>
      <c r="U201" s="55"/>
      <c r="V201" s="55"/>
      <c r="W201" s="55"/>
      <c r="X201" s="55"/>
      <c r="Y201" s="55"/>
    </row>
    <row r="202" spans="1:25">
      <c r="A202" s="55"/>
      <c r="B202" s="55"/>
      <c r="C202" s="55"/>
      <c r="D202" s="55"/>
      <c r="E202" s="55"/>
      <c r="F202" s="55"/>
      <c r="G202" s="55"/>
      <c r="H202" s="55"/>
      <c r="I202" s="55"/>
      <c r="J202" s="55"/>
      <c r="K202" s="55"/>
      <c r="L202" s="55"/>
      <c r="M202" s="55"/>
      <c r="N202" s="55"/>
      <c r="O202" s="55"/>
      <c r="P202" s="55"/>
      <c r="Q202" s="55"/>
      <c r="R202" s="55"/>
      <c r="S202" s="55"/>
      <c r="T202" s="55"/>
      <c r="U202" s="55"/>
      <c r="V202" s="55"/>
      <c r="W202" s="55"/>
      <c r="X202" s="55"/>
      <c r="Y202" s="55"/>
    </row>
    <row r="203" spans="1:25">
      <c r="A203" s="55"/>
      <c r="B203" s="55"/>
      <c r="C203" s="55"/>
      <c r="D203" s="55"/>
      <c r="E203" s="55"/>
      <c r="F203" s="55"/>
      <c r="G203" s="55"/>
      <c r="H203" s="55"/>
      <c r="I203" s="55"/>
      <c r="J203" s="55"/>
      <c r="K203" s="55"/>
      <c r="L203" s="55"/>
      <c r="M203" s="55"/>
      <c r="N203" s="55"/>
      <c r="O203" s="55"/>
      <c r="P203" s="55"/>
      <c r="Q203" s="55"/>
      <c r="R203" s="55"/>
      <c r="S203" s="55"/>
      <c r="T203" s="55"/>
      <c r="U203" s="55"/>
      <c r="V203" s="55"/>
      <c r="W203" s="55"/>
      <c r="X203" s="55"/>
      <c r="Y203" s="55"/>
    </row>
    <row r="204" spans="1:25">
      <c r="A204" s="55"/>
      <c r="B204" s="55"/>
      <c r="C204" s="55"/>
      <c r="D204" s="55"/>
      <c r="E204" s="55"/>
      <c r="F204" s="55"/>
      <c r="G204" s="55"/>
      <c r="H204" s="55"/>
      <c r="I204" s="55"/>
      <c r="J204" s="55"/>
      <c r="K204" s="55"/>
      <c r="L204" s="55"/>
      <c r="M204" s="55"/>
      <c r="N204" s="55"/>
      <c r="O204" s="55"/>
      <c r="P204" s="55"/>
      <c r="Q204" s="55"/>
      <c r="R204" s="55"/>
      <c r="S204" s="55"/>
      <c r="T204" s="55"/>
      <c r="U204" s="55"/>
      <c r="V204" s="55"/>
      <c r="W204" s="55"/>
      <c r="X204" s="55"/>
      <c r="Y204" s="55"/>
    </row>
    <row r="205" spans="1:25">
      <c r="A205" s="55"/>
      <c r="B205" s="55"/>
      <c r="C205" s="55"/>
      <c r="D205" s="55"/>
      <c r="E205" s="55"/>
      <c r="F205" s="55"/>
      <c r="G205" s="55"/>
      <c r="H205" s="55"/>
      <c r="I205" s="55"/>
      <c r="J205" s="55"/>
      <c r="K205" s="55"/>
      <c r="L205" s="55"/>
      <c r="M205" s="55"/>
      <c r="N205" s="55"/>
      <c r="O205" s="55"/>
      <c r="P205" s="55"/>
      <c r="Q205" s="55"/>
      <c r="R205" s="55"/>
      <c r="S205" s="55"/>
      <c r="T205" s="55"/>
      <c r="U205" s="55"/>
      <c r="V205" s="55"/>
      <c r="W205" s="55"/>
      <c r="X205" s="55"/>
      <c r="Y205" s="55"/>
    </row>
    <row r="206" spans="1:25">
      <c r="A206" s="55"/>
      <c r="B206" s="55"/>
      <c r="C206" s="55"/>
      <c r="D206" s="55"/>
      <c r="E206" s="55"/>
      <c r="F206" s="55"/>
      <c r="G206" s="55"/>
      <c r="H206" s="55"/>
      <c r="I206" s="55"/>
      <c r="J206" s="55"/>
      <c r="K206" s="55"/>
      <c r="L206" s="55"/>
      <c r="M206" s="55"/>
      <c r="N206" s="55"/>
      <c r="O206" s="55"/>
      <c r="P206" s="55"/>
      <c r="Q206" s="55"/>
      <c r="R206" s="55"/>
      <c r="S206" s="55"/>
      <c r="T206" s="55"/>
      <c r="U206" s="55"/>
      <c r="V206" s="55"/>
      <c r="W206" s="55"/>
      <c r="X206" s="55"/>
      <c r="Y206" s="55"/>
    </row>
    <row r="207" spans="1:25">
      <c r="A207" s="55"/>
      <c r="B207" s="55"/>
      <c r="C207" s="55"/>
      <c r="D207" s="55"/>
      <c r="E207" s="55"/>
      <c r="F207" s="55"/>
      <c r="G207" s="55"/>
      <c r="H207" s="55"/>
      <c r="I207" s="55"/>
      <c r="J207" s="55"/>
      <c r="K207" s="55"/>
      <c r="L207" s="55"/>
      <c r="M207" s="55"/>
      <c r="N207" s="55"/>
      <c r="O207" s="55"/>
      <c r="P207" s="55"/>
      <c r="Q207" s="55"/>
      <c r="R207" s="55"/>
      <c r="S207" s="55"/>
      <c r="T207" s="55"/>
      <c r="U207" s="55"/>
      <c r="V207" s="55"/>
      <c r="W207" s="55"/>
      <c r="X207" s="55"/>
      <c r="Y207" s="55"/>
    </row>
    <row r="208" spans="1:25">
      <c r="A208" s="55"/>
      <c r="B208" s="55"/>
      <c r="C208" s="55"/>
      <c r="D208" s="55"/>
      <c r="E208" s="55"/>
      <c r="F208" s="55"/>
      <c r="G208" s="55"/>
      <c r="H208" s="55"/>
      <c r="I208" s="55"/>
      <c r="J208" s="55"/>
      <c r="K208" s="55"/>
      <c r="L208" s="55"/>
      <c r="M208" s="55"/>
      <c r="N208" s="55"/>
      <c r="O208" s="55"/>
      <c r="P208" s="55"/>
      <c r="Q208" s="55"/>
      <c r="R208" s="55"/>
      <c r="S208" s="55"/>
      <c r="T208" s="55"/>
      <c r="U208" s="55"/>
      <c r="V208" s="55"/>
      <c r="W208" s="55"/>
      <c r="X208" s="55"/>
      <c r="Y208" s="55"/>
    </row>
    <row r="209" spans="1:25">
      <c r="A209" s="55"/>
      <c r="B209" s="55"/>
      <c r="C209" s="55"/>
      <c r="D209" s="55"/>
      <c r="E209" s="55"/>
      <c r="F209" s="55"/>
      <c r="G209" s="55"/>
      <c r="H209" s="55"/>
      <c r="I209" s="55"/>
      <c r="J209" s="55"/>
      <c r="K209" s="55"/>
      <c r="L209" s="55"/>
      <c r="M209" s="55"/>
      <c r="N209" s="55"/>
      <c r="O209" s="55"/>
      <c r="P209" s="55"/>
      <c r="Q209" s="55"/>
      <c r="R209" s="55"/>
      <c r="S209" s="55"/>
      <c r="T209" s="55"/>
      <c r="U209" s="55"/>
      <c r="V209" s="55"/>
      <c r="W209" s="55"/>
      <c r="X209" s="55"/>
      <c r="Y209" s="55"/>
    </row>
    <row r="210" spans="1:25">
      <c r="A210" s="55"/>
      <c r="B210" s="55"/>
      <c r="C210" s="55"/>
      <c r="D210" s="55"/>
      <c r="E210" s="55"/>
      <c r="F210" s="55"/>
      <c r="G210" s="55"/>
      <c r="H210" s="55"/>
      <c r="I210" s="55"/>
      <c r="J210" s="55"/>
      <c r="K210" s="55"/>
      <c r="L210" s="55"/>
      <c r="M210" s="55"/>
      <c r="N210" s="55"/>
      <c r="O210" s="55"/>
      <c r="P210" s="55"/>
      <c r="Q210" s="55"/>
      <c r="R210" s="55"/>
      <c r="S210" s="55"/>
      <c r="T210" s="55"/>
      <c r="U210" s="55"/>
      <c r="V210" s="55"/>
      <c r="W210" s="55"/>
      <c r="X210" s="55"/>
      <c r="Y210" s="55"/>
    </row>
    <row r="211" spans="1:25">
      <c r="A211" s="55"/>
      <c r="B211" s="55"/>
      <c r="C211" s="55"/>
      <c r="D211" s="55"/>
      <c r="E211" s="55"/>
      <c r="F211" s="55"/>
      <c r="G211" s="55"/>
      <c r="H211" s="55"/>
      <c r="I211" s="55"/>
      <c r="J211" s="55"/>
      <c r="K211" s="55"/>
      <c r="L211" s="55"/>
      <c r="M211" s="55"/>
      <c r="N211" s="55"/>
      <c r="O211" s="55"/>
      <c r="P211" s="55"/>
      <c r="Q211" s="55"/>
      <c r="R211" s="55"/>
      <c r="S211" s="55"/>
      <c r="T211" s="55"/>
      <c r="U211" s="55"/>
      <c r="V211" s="55"/>
      <c r="W211" s="55"/>
      <c r="X211" s="55"/>
      <c r="Y211" s="55"/>
    </row>
    <row r="212" spans="1:25">
      <c r="A212" s="55"/>
      <c r="B212" s="55"/>
      <c r="C212" s="55"/>
      <c r="D212" s="55"/>
      <c r="E212" s="55"/>
      <c r="F212" s="55"/>
      <c r="G212" s="55"/>
      <c r="H212" s="55"/>
      <c r="I212" s="55"/>
      <c r="J212" s="55"/>
      <c r="K212" s="55"/>
      <c r="L212" s="55"/>
      <c r="M212" s="55"/>
      <c r="N212" s="55"/>
      <c r="O212" s="55"/>
      <c r="P212" s="55"/>
      <c r="Q212" s="55"/>
      <c r="R212" s="55"/>
      <c r="S212" s="55"/>
      <c r="T212" s="55"/>
      <c r="U212" s="55"/>
      <c r="V212" s="55"/>
      <c r="W212" s="55"/>
      <c r="X212" s="55"/>
      <c r="Y212" s="55"/>
    </row>
    <row r="213" spans="1:25">
      <c r="A213" s="55"/>
      <c r="B213" s="55"/>
      <c r="C213" s="55"/>
      <c r="D213" s="55"/>
      <c r="E213" s="55"/>
      <c r="F213" s="55"/>
      <c r="G213" s="55"/>
      <c r="H213" s="55"/>
      <c r="I213" s="55"/>
      <c r="J213" s="55"/>
      <c r="K213" s="55"/>
      <c r="L213" s="55"/>
      <c r="M213" s="55"/>
      <c r="N213" s="55"/>
      <c r="O213" s="55"/>
      <c r="P213" s="55"/>
      <c r="Q213" s="55"/>
      <c r="R213" s="55"/>
      <c r="S213" s="55"/>
      <c r="T213" s="55"/>
      <c r="U213" s="55"/>
      <c r="V213" s="55"/>
      <c r="W213" s="55"/>
      <c r="X213" s="55"/>
      <c r="Y213" s="55"/>
    </row>
    <row r="214" spans="1:25">
      <c r="A214" s="55"/>
      <c r="B214" s="55"/>
      <c r="C214" s="55"/>
      <c r="D214" s="55"/>
      <c r="E214" s="55"/>
      <c r="F214" s="55"/>
      <c r="G214" s="55"/>
      <c r="H214" s="55"/>
      <c r="I214" s="55"/>
      <c r="J214" s="55"/>
      <c r="K214" s="55"/>
      <c r="L214" s="55"/>
      <c r="M214" s="55"/>
      <c r="N214" s="55"/>
      <c r="O214" s="55"/>
      <c r="P214" s="55"/>
      <c r="Q214" s="55"/>
      <c r="R214" s="55"/>
      <c r="S214" s="55"/>
      <c r="T214" s="55"/>
      <c r="U214" s="55"/>
      <c r="V214" s="55"/>
      <c r="W214" s="55"/>
      <c r="X214" s="55"/>
      <c r="Y214" s="55"/>
    </row>
    <row r="215" spans="1:25">
      <c r="A215" s="55"/>
      <c r="B215" s="55"/>
      <c r="C215" s="55"/>
      <c r="D215" s="55"/>
      <c r="E215" s="55"/>
      <c r="F215" s="55"/>
      <c r="G215" s="55"/>
      <c r="H215" s="55"/>
      <c r="I215" s="55"/>
      <c r="J215" s="55"/>
      <c r="K215" s="55"/>
      <c r="L215" s="55"/>
      <c r="M215" s="55"/>
      <c r="N215" s="55"/>
      <c r="O215" s="55"/>
      <c r="P215" s="55"/>
      <c r="Q215" s="55"/>
      <c r="R215" s="55"/>
      <c r="S215" s="55"/>
      <c r="T215" s="55"/>
      <c r="U215" s="55"/>
      <c r="V215" s="55"/>
      <c r="W215" s="55"/>
      <c r="X215" s="55"/>
      <c r="Y215" s="55"/>
    </row>
    <row r="216" spans="1:25">
      <c r="A216" s="55"/>
      <c r="B216" s="55"/>
      <c r="C216" s="55"/>
      <c r="D216" s="55"/>
      <c r="E216" s="55"/>
      <c r="F216" s="55"/>
      <c r="G216" s="55"/>
      <c r="H216" s="55"/>
      <c r="I216" s="55"/>
      <c r="J216" s="55"/>
      <c r="K216" s="55"/>
      <c r="L216" s="55"/>
      <c r="M216" s="55"/>
      <c r="N216" s="55"/>
      <c r="O216" s="55"/>
      <c r="P216" s="55"/>
      <c r="Q216" s="55"/>
      <c r="R216" s="55"/>
      <c r="S216" s="55"/>
      <c r="T216" s="55"/>
      <c r="U216" s="55"/>
      <c r="V216" s="55"/>
      <c r="W216" s="55"/>
      <c r="X216" s="55"/>
      <c r="Y216" s="55"/>
    </row>
    <row r="217" spans="1:25">
      <c r="A217" s="55"/>
      <c r="B217" s="55"/>
      <c r="C217" s="55"/>
      <c r="D217" s="55"/>
      <c r="E217" s="55"/>
      <c r="F217" s="55"/>
      <c r="G217" s="55"/>
      <c r="H217" s="55"/>
      <c r="I217" s="55"/>
      <c r="J217" s="55"/>
      <c r="K217" s="55"/>
      <c r="L217" s="55"/>
      <c r="M217" s="55"/>
      <c r="N217" s="55"/>
      <c r="O217" s="55"/>
      <c r="P217" s="55"/>
      <c r="Q217" s="55"/>
      <c r="R217" s="55"/>
      <c r="S217" s="55"/>
      <c r="T217" s="55"/>
      <c r="U217" s="55"/>
      <c r="V217" s="55"/>
      <c r="W217" s="55"/>
      <c r="X217" s="55"/>
      <c r="Y217" s="55"/>
    </row>
    <row r="218" spans="1:25">
      <c r="A218" s="55"/>
      <c r="B218" s="55"/>
      <c r="C218" s="55"/>
      <c r="D218" s="55"/>
      <c r="E218" s="55"/>
      <c r="F218" s="55"/>
      <c r="G218" s="55"/>
      <c r="H218" s="55"/>
      <c r="I218" s="55"/>
      <c r="J218" s="55"/>
      <c r="K218" s="55"/>
      <c r="L218" s="55"/>
      <c r="M218" s="55"/>
      <c r="N218" s="55"/>
      <c r="O218" s="55"/>
      <c r="P218" s="55"/>
      <c r="Q218" s="55"/>
      <c r="R218" s="55"/>
      <c r="S218" s="55"/>
      <c r="T218" s="55"/>
      <c r="U218" s="55"/>
      <c r="V218" s="55"/>
      <c r="W218" s="55"/>
      <c r="X218" s="55"/>
      <c r="Y218" s="55"/>
    </row>
    <row r="219" spans="1:25">
      <c r="A219" s="55"/>
      <c r="B219" s="55"/>
      <c r="C219" s="55"/>
      <c r="D219" s="55"/>
      <c r="E219" s="55"/>
      <c r="F219" s="55"/>
      <c r="G219" s="55"/>
      <c r="H219" s="55"/>
      <c r="I219" s="55"/>
      <c r="J219" s="55"/>
      <c r="K219" s="55"/>
      <c r="L219" s="55"/>
      <c r="M219" s="55"/>
      <c r="N219" s="55"/>
      <c r="O219" s="55"/>
      <c r="P219" s="55"/>
      <c r="Q219" s="55"/>
      <c r="R219" s="55"/>
      <c r="S219" s="55"/>
      <c r="T219" s="55"/>
      <c r="U219" s="55"/>
      <c r="V219" s="55"/>
      <c r="W219" s="55"/>
      <c r="X219" s="55"/>
      <c r="Y219" s="55"/>
    </row>
    <row r="220" spans="1:25">
      <c r="A220" s="55"/>
      <c r="B220" s="55"/>
      <c r="C220" s="55"/>
      <c r="D220" s="55"/>
      <c r="E220" s="55"/>
      <c r="F220" s="55"/>
      <c r="G220" s="55"/>
      <c r="H220" s="55"/>
      <c r="I220" s="55"/>
      <c r="J220" s="55"/>
      <c r="K220" s="55"/>
      <c r="L220" s="55"/>
      <c r="M220" s="55"/>
      <c r="N220" s="55"/>
      <c r="O220" s="55"/>
      <c r="P220" s="55"/>
      <c r="Q220" s="55"/>
      <c r="R220" s="55"/>
      <c r="S220" s="55"/>
      <c r="T220" s="55"/>
      <c r="U220" s="55"/>
      <c r="V220" s="55"/>
      <c r="W220" s="55"/>
      <c r="X220" s="55"/>
      <c r="Y220" s="55"/>
    </row>
    <row r="221" spans="1:25">
      <c r="A221" s="55"/>
      <c r="B221" s="55"/>
      <c r="C221" s="55"/>
      <c r="D221" s="55"/>
      <c r="E221" s="55"/>
      <c r="F221" s="55"/>
      <c r="G221" s="55"/>
      <c r="H221" s="55"/>
      <c r="I221" s="55"/>
      <c r="J221" s="55"/>
      <c r="K221" s="55"/>
      <c r="L221" s="55"/>
      <c r="M221" s="55"/>
      <c r="N221" s="55"/>
      <c r="O221" s="55"/>
      <c r="P221" s="55"/>
      <c r="Q221" s="55"/>
      <c r="R221" s="55"/>
      <c r="S221" s="55"/>
      <c r="T221" s="55"/>
      <c r="U221" s="55"/>
      <c r="V221" s="55"/>
      <c r="W221" s="55"/>
      <c r="X221" s="55"/>
      <c r="Y221" s="55"/>
    </row>
    <row r="222" spans="1:25">
      <c r="A222" s="55"/>
      <c r="B222" s="55"/>
      <c r="C222" s="55"/>
      <c r="D222" s="55"/>
      <c r="E222" s="55"/>
      <c r="F222" s="55"/>
      <c r="G222" s="55"/>
      <c r="H222" s="55"/>
      <c r="I222" s="55"/>
      <c r="J222" s="55"/>
      <c r="K222" s="55"/>
      <c r="L222" s="55"/>
      <c r="M222" s="55"/>
      <c r="N222" s="55"/>
      <c r="O222" s="55"/>
      <c r="P222" s="55"/>
      <c r="Q222" s="55"/>
      <c r="R222" s="55"/>
      <c r="S222" s="55"/>
      <c r="T222" s="55"/>
      <c r="U222" s="55"/>
      <c r="V222" s="55"/>
      <c r="W222" s="55"/>
      <c r="X222" s="55"/>
      <c r="Y222" s="55"/>
    </row>
    <row r="223" spans="1:25">
      <c r="A223" s="55"/>
      <c r="B223" s="55"/>
      <c r="C223" s="55"/>
      <c r="D223" s="55"/>
      <c r="E223" s="55"/>
      <c r="F223" s="55"/>
      <c r="G223" s="55"/>
      <c r="H223" s="55"/>
      <c r="I223" s="55"/>
      <c r="J223" s="55"/>
      <c r="K223" s="55"/>
      <c r="L223" s="55"/>
      <c r="M223" s="55"/>
      <c r="N223" s="55"/>
      <c r="O223" s="55"/>
      <c r="P223" s="55"/>
      <c r="Q223" s="55"/>
      <c r="R223" s="55"/>
      <c r="S223" s="55"/>
      <c r="T223" s="55"/>
      <c r="U223" s="55"/>
      <c r="V223" s="55"/>
      <c r="W223" s="55"/>
      <c r="X223" s="55"/>
      <c r="Y223" s="55"/>
    </row>
    <row r="224" spans="1:25">
      <c r="A224" s="55"/>
      <c r="B224" s="55"/>
      <c r="C224" s="55"/>
      <c r="D224" s="55"/>
      <c r="E224" s="55"/>
      <c r="F224" s="55"/>
      <c r="G224" s="55"/>
      <c r="H224" s="55"/>
      <c r="I224" s="55"/>
      <c r="J224" s="55"/>
      <c r="K224" s="55"/>
      <c r="L224" s="55"/>
      <c r="M224" s="55"/>
      <c r="N224" s="55"/>
      <c r="O224" s="55"/>
      <c r="P224" s="55"/>
      <c r="Q224" s="55"/>
      <c r="R224" s="55"/>
      <c r="S224" s="55"/>
      <c r="T224" s="55"/>
      <c r="U224" s="55"/>
      <c r="V224" s="55"/>
      <c r="W224" s="55"/>
      <c r="X224" s="55"/>
      <c r="Y224" s="55"/>
    </row>
    <row r="225" spans="1:25">
      <c r="A225" s="55"/>
      <c r="B225" s="55"/>
      <c r="C225" s="55"/>
      <c r="D225" s="55"/>
      <c r="E225" s="55"/>
      <c r="F225" s="55"/>
      <c r="G225" s="55"/>
      <c r="H225" s="55"/>
      <c r="I225" s="55"/>
      <c r="J225" s="55"/>
      <c r="K225" s="55"/>
      <c r="L225" s="55"/>
      <c r="M225" s="55"/>
      <c r="N225" s="55"/>
      <c r="O225" s="55"/>
      <c r="P225" s="55"/>
      <c r="Q225" s="55"/>
      <c r="R225" s="55"/>
      <c r="S225" s="55"/>
      <c r="T225" s="55"/>
      <c r="U225" s="55"/>
      <c r="V225" s="55"/>
      <c r="W225" s="55"/>
      <c r="X225" s="55"/>
      <c r="Y225" s="55"/>
    </row>
    <row r="226" spans="1:25">
      <c r="A226" s="55"/>
      <c r="B226" s="55"/>
      <c r="C226" s="55"/>
      <c r="D226" s="55"/>
      <c r="E226" s="55"/>
      <c r="F226" s="55"/>
      <c r="G226" s="55"/>
      <c r="H226" s="55"/>
      <c r="I226" s="55"/>
      <c r="J226" s="55"/>
      <c r="K226" s="55"/>
      <c r="L226" s="55"/>
      <c r="M226" s="55"/>
      <c r="N226" s="55"/>
      <c r="O226" s="55"/>
      <c r="P226" s="55"/>
      <c r="Q226" s="55"/>
      <c r="R226" s="55"/>
      <c r="S226" s="55"/>
      <c r="T226" s="55"/>
      <c r="U226" s="55"/>
      <c r="V226" s="55"/>
      <c r="W226" s="55"/>
      <c r="X226" s="55"/>
      <c r="Y226" s="55"/>
    </row>
    <row r="227" spans="1:25">
      <c r="A227" s="55"/>
      <c r="B227" s="55"/>
      <c r="C227" s="55"/>
      <c r="D227" s="55"/>
      <c r="E227" s="55"/>
      <c r="F227" s="55"/>
      <c r="G227" s="55"/>
      <c r="H227" s="55"/>
      <c r="I227" s="55"/>
      <c r="J227" s="55"/>
      <c r="K227" s="55"/>
      <c r="L227" s="55"/>
      <c r="M227" s="55"/>
      <c r="N227" s="55"/>
      <c r="O227" s="55"/>
      <c r="P227" s="55"/>
      <c r="Q227" s="55"/>
      <c r="R227" s="55"/>
      <c r="S227" s="55"/>
      <c r="T227" s="55"/>
      <c r="U227" s="55"/>
      <c r="V227" s="55"/>
      <c r="W227" s="55"/>
      <c r="X227" s="55"/>
      <c r="Y227" s="55"/>
    </row>
    <row r="228" spans="1:25">
      <c r="A228" s="55"/>
      <c r="B228" s="55"/>
      <c r="C228" s="55"/>
      <c r="D228" s="55"/>
      <c r="E228" s="55"/>
      <c r="F228" s="55"/>
      <c r="G228" s="55"/>
      <c r="H228" s="55"/>
      <c r="I228" s="55"/>
      <c r="J228" s="55"/>
      <c r="K228" s="55"/>
      <c r="L228" s="55"/>
      <c r="M228" s="55"/>
      <c r="N228" s="55"/>
      <c r="O228" s="55"/>
      <c r="P228" s="55"/>
      <c r="Q228" s="55"/>
      <c r="R228" s="55"/>
      <c r="S228" s="55"/>
      <c r="T228" s="55"/>
      <c r="U228" s="55"/>
      <c r="V228" s="55"/>
      <c r="W228" s="55"/>
      <c r="X228" s="55"/>
      <c r="Y228" s="55"/>
    </row>
    <row r="229" spans="1:25">
      <c r="A229" s="55"/>
      <c r="B229" s="55"/>
      <c r="C229" s="55"/>
      <c r="D229" s="55"/>
      <c r="E229" s="55"/>
      <c r="F229" s="55"/>
      <c r="G229" s="55"/>
      <c r="H229" s="55"/>
      <c r="I229" s="55"/>
      <c r="J229" s="55"/>
      <c r="K229" s="55"/>
      <c r="L229" s="55"/>
      <c r="M229" s="55"/>
      <c r="N229" s="55"/>
      <c r="O229" s="55"/>
      <c r="P229" s="55"/>
      <c r="Q229" s="55"/>
      <c r="R229" s="55"/>
      <c r="S229" s="55"/>
      <c r="T229" s="55"/>
      <c r="U229" s="55"/>
      <c r="V229" s="55"/>
      <c r="W229" s="55"/>
      <c r="X229" s="55"/>
      <c r="Y229" s="55"/>
    </row>
    <row r="230" spans="1:25">
      <c r="A230" s="55"/>
      <c r="B230" s="55"/>
      <c r="C230" s="55"/>
      <c r="D230" s="55"/>
      <c r="E230" s="55"/>
      <c r="F230" s="55"/>
      <c r="G230" s="55"/>
      <c r="H230" s="55"/>
      <c r="I230" s="55"/>
      <c r="J230" s="55"/>
      <c r="K230" s="55"/>
      <c r="L230" s="55"/>
      <c r="M230" s="55"/>
      <c r="N230" s="55"/>
      <c r="O230" s="55"/>
      <c r="P230" s="55"/>
      <c r="Q230" s="55"/>
      <c r="R230" s="55"/>
      <c r="S230" s="55"/>
      <c r="T230" s="55"/>
      <c r="U230" s="55"/>
      <c r="V230" s="55"/>
      <c r="W230" s="55"/>
      <c r="X230" s="55"/>
      <c r="Y230" s="55"/>
    </row>
    <row r="231" spans="1:25">
      <c r="A231" s="55"/>
      <c r="B231" s="55"/>
      <c r="C231" s="55"/>
      <c r="D231" s="55"/>
      <c r="E231" s="55"/>
      <c r="F231" s="55"/>
      <c r="G231" s="55"/>
      <c r="H231" s="55"/>
      <c r="I231" s="55"/>
      <c r="J231" s="55"/>
      <c r="K231" s="55"/>
      <c r="L231" s="55"/>
      <c r="M231" s="55"/>
      <c r="N231" s="55"/>
      <c r="O231" s="55"/>
      <c r="P231" s="55"/>
      <c r="Q231" s="55"/>
      <c r="R231" s="55"/>
      <c r="S231" s="55"/>
      <c r="T231" s="55"/>
      <c r="U231" s="55"/>
      <c r="V231" s="55"/>
      <c r="W231" s="55"/>
      <c r="X231" s="55"/>
      <c r="Y231" s="55"/>
    </row>
    <row r="232" spans="1:25">
      <c r="A232" s="56"/>
      <c r="B232" s="56"/>
      <c r="C232" s="56"/>
      <c r="D232" s="56"/>
      <c r="E232" s="56"/>
      <c r="F232" s="56"/>
      <c r="G232" s="56"/>
      <c r="H232" s="56"/>
      <c r="I232" s="56"/>
      <c r="J232" s="56"/>
      <c r="K232" s="56"/>
      <c r="L232" s="56"/>
      <c r="M232" s="56"/>
      <c r="N232" s="56"/>
      <c r="O232" s="56"/>
      <c r="P232" s="56"/>
      <c r="Q232" s="56"/>
      <c r="R232" s="56"/>
      <c r="S232" s="56"/>
      <c r="T232" s="56"/>
      <c r="U232" s="56"/>
      <c r="V232" s="56"/>
      <c r="W232" s="56"/>
      <c r="X232" s="56"/>
      <c r="Y232" s="56"/>
    </row>
    <row r="233" spans="1:25">
      <c r="A233" s="56"/>
      <c r="B233" s="56"/>
      <c r="C233" s="56"/>
      <c r="D233" s="56"/>
      <c r="E233" s="56"/>
      <c r="F233" s="56"/>
      <c r="G233" s="56"/>
      <c r="H233" s="56"/>
      <c r="I233" s="56"/>
      <c r="J233" s="56"/>
      <c r="K233" s="56"/>
      <c r="L233" s="56"/>
      <c r="M233" s="56"/>
      <c r="N233" s="56"/>
      <c r="O233" s="56"/>
      <c r="P233" s="56"/>
      <c r="Q233" s="56"/>
      <c r="R233" s="56"/>
      <c r="S233" s="56"/>
      <c r="T233" s="56"/>
      <c r="U233" s="56"/>
      <c r="V233" s="56"/>
      <c r="W233" s="56"/>
      <c r="X233" s="56"/>
      <c r="Y233" s="56"/>
    </row>
    <row r="234" spans="1:25">
      <c r="A234" s="56"/>
      <c r="B234" s="56"/>
      <c r="C234" s="56"/>
      <c r="D234" s="56"/>
      <c r="E234" s="56"/>
      <c r="F234" s="56"/>
      <c r="G234" s="56"/>
      <c r="H234" s="56"/>
      <c r="I234" s="56"/>
      <c r="J234" s="56"/>
      <c r="K234" s="56"/>
      <c r="L234" s="56"/>
      <c r="M234" s="56"/>
      <c r="N234" s="56"/>
      <c r="O234" s="56"/>
      <c r="P234" s="56"/>
      <c r="Q234" s="56"/>
      <c r="R234" s="56"/>
      <c r="S234" s="56"/>
      <c r="T234" s="56"/>
      <c r="U234" s="56"/>
      <c r="V234" s="56"/>
      <c r="W234" s="56"/>
      <c r="X234" s="56"/>
      <c r="Y234" s="56"/>
    </row>
    <row r="235" spans="1:25">
      <c r="A235" s="56"/>
      <c r="B235" s="56"/>
      <c r="C235" s="56"/>
      <c r="D235" s="56"/>
      <c r="E235" s="56"/>
      <c r="F235" s="56"/>
      <c r="G235" s="56"/>
      <c r="H235" s="56"/>
      <c r="I235" s="56"/>
      <c r="J235" s="56"/>
      <c r="K235" s="56"/>
      <c r="L235" s="56"/>
      <c r="M235" s="56"/>
      <c r="N235" s="56"/>
      <c r="O235" s="56"/>
      <c r="P235" s="56"/>
      <c r="Q235" s="56"/>
      <c r="R235" s="56"/>
      <c r="S235" s="56"/>
      <c r="T235" s="56"/>
      <c r="U235" s="56"/>
      <c r="V235" s="56"/>
      <c r="W235" s="56"/>
      <c r="X235" s="56"/>
      <c r="Y235" s="56"/>
    </row>
    <row r="236" spans="1:25">
      <c r="A236" s="56"/>
      <c r="B236" s="56"/>
      <c r="C236" s="56"/>
      <c r="D236" s="56"/>
      <c r="E236" s="56"/>
      <c r="F236" s="56"/>
      <c r="G236" s="56"/>
      <c r="H236" s="56"/>
      <c r="I236" s="56"/>
      <c r="J236" s="56"/>
      <c r="K236" s="56"/>
      <c r="L236" s="56"/>
      <c r="M236" s="56"/>
      <c r="N236" s="56"/>
      <c r="O236" s="56"/>
      <c r="P236" s="56"/>
      <c r="Q236" s="56"/>
      <c r="R236" s="56"/>
      <c r="S236" s="56"/>
      <c r="T236" s="56"/>
      <c r="U236" s="56"/>
      <c r="V236" s="56"/>
      <c r="W236" s="56"/>
      <c r="X236" s="56"/>
      <c r="Y236" s="56"/>
    </row>
    <row r="237" spans="1:25">
      <c r="A237" s="56"/>
      <c r="B237" s="56"/>
      <c r="C237" s="56"/>
      <c r="D237" s="56"/>
      <c r="E237" s="56"/>
      <c r="F237" s="56"/>
      <c r="G237" s="56"/>
      <c r="H237" s="56"/>
      <c r="I237" s="56"/>
      <c r="J237" s="56"/>
      <c r="K237" s="56"/>
      <c r="L237" s="56"/>
      <c r="M237" s="56"/>
      <c r="N237" s="56"/>
      <c r="O237" s="56"/>
      <c r="P237" s="56"/>
      <c r="Q237" s="56"/>
      <c r="R237" s="56"/>
      <c r="S237" s="56"/>
      <c r="T237" s="56"/>
      <c r="U237" s="56"/>
      <c r="V237" s="56"/>
      <c r="W237" s="56"/>
      <c r="X237" s="56"/>
      <c r="Y237" s="56"/>
    </row>
    <row r="238" spans="1:25">
      <c r="A238" s="56"/>
      <c r="B238" s="56"/>
      <c r="C238" s="56"/>
      <c r="D238" s="56"/>
      <c r="E238" s="56"/>
      <c r="F238" s="56"/>
      <c r="G238" s="56"/>
      <c r="H238" s="56"/>
      <c r="I238" s="56"/>
      <c r="J238" s="56"/>
      <c r="K238" s="56"/>
      <c r="L238" s="56"/>
      <c r="M238" s="56"/>
      <c r="N238" s="56"/>
      <c r="O238" s="56"/>
      <c r="P238" s="56"/>
      <c r="Q238" s="56"/>
      <c r="R238" s="56"/>
      <c r="S238" s="56"/>
      <c r="T238" s="56"/>
      <c r="U238" s="56"/>
      <c r="V238" s="56"/>
      <c r="W238" s="56"/>
      <c r="X238" s="56"/>
      <c r="Y238" s="56"/>
    </row>
    <row r="239" spans="1:25">
      <c r="A239" s="56"/>
      <c r="B239" s="56"/>
      <c r="C239" s="56"/>
      <c r="D239" s="56"/>
      <c r="E239" s="56"/>
      <c r="F239" s="56"/>
      <c r="G239" s="56"/>
      <c r="H239" s="56"/>
      <c r="I239" s="56"/>
      <c r="J239" s="56"/>
      <c r="K239" s="56"/>
      <c r="L239" s="56"/>
      <c r="M239" s="56"/>
      <c r="N239" s="56"/>
      <c r="O239" s="56"/>
      <c r="P239" s="56"/>
      <c r="Q239" s="56"/>
      <c r="R239" s="56"/>
      <c r="S239" s="56"/>
      <c r="T239" s="56"/>
      <c r="U239" s="56"/>
      <c r="V239" s="56"/>
      <c r="W239" s="56"/>
      <c r="X239" s="56"/>
      <c r="Y239" s="56"/>
    </row>
    <row r="240" spans="1:25">
      <c r="A240" s="56"/>
      <c r="B240" s="56"/>
      <c r="C240" s="56"/>
      <c r="D240" s="56"/>
      <c r="E240" s="56"/>
      <c r="F240" s="56"/>
      <c r="G240" s="56"/>
      <c r="H240" s="56"/>
      <c r="I240" s="56"/>
      <c r="J240" s="56"/>
      <c r="K240" s="56"/>
      <c r="L240" s="56"/>
      <c r="M240" s="56"/>
      <c r="N240" s="56"/>
      <c r="O240" s="56"/>
      <c r="P240" s="56"/>
      <c r="Q240" s="56"/>
      <c r="R240" s="56"/>
      <c r="S240" s="56"/>
      <c r="T240" s="56"/>
      <c r="U240" s="56"/>
      <c r="V240" s="56"/>
      <c r="W240" s="56"/>
      <c r="X240" s="56"/>
      <c r="Y240" s="56"/>
    </row>
  </sheetData>
  <mergeCells count="6">
    <mergeCell ref="A28:C28"/>
    <mergeCell ref="A1:D1"/>
    <mergeCell ref="A2:D2"/>
    <mergeCell ref="A3:D3"/>
    <mergeCell ref="A4:D4"/>
    <mergeCell ref="A27:D27"/>
  </mergeCells>
  <printOptions horizontalCentered="1"/>
  <pageMargins left="0.31496062992126" right="0.31496062992126" top="0.39370078740157499" bottom="0.59055118110236204" header="0.31496062992126" footer="0.31496062992126"/>
  <pageSetup paperSize="9" orientation="portrait" r:id="rId1"/>
</worksheet>
</file>

<file path=xl/worksheets/sheet6.xml><?xml version="1.0" encoding="utf-8"?>
<worksheet xmlns="http://schemas.openxmlformats.org/spreadsheetml/2006/main" xmlns:r="http://schemas.openxmlformats.org/officeDocument/2006/relationships">
  <sheetPr>
    <tabColor rgb="FFFF0000"/>
    <pageSetUpPr fitToPage="1"/>
  </sheetPr>
  <dimension ref="A1:J2006"/>
  <sheetViews>
    <sheetView showWhiteSpace="0" topLeftCell="B545" workbookViewId="0">
      <selection activeCell="A3" sqref="A3:J3"/>
    </sheetView>
  </sheetViews>
  <sheetFormatPr defaultRowHeight="14.25"/>
  <cols>
    <col min="1" max="1" width="11.42578125" style="348" bestFit="1" customWidth="1"/>
    <col min="2" max="2" width="13.7109375" style="348" bestFit="1" customWidth="1"/>
    <col min="3" max="3" width="11.42578125" style="348" bestFit="1" customWidth="1"/>
    <col min="4" max="4" width="68.5703125" style="348" bestFit="1" customWidth="1"/>
    <col min="5" max="5" width="17.140625" style="348" bestFit="1" customWidth="1"/>
    <col min="6" max="8" width="13.7109375" style="348" bestFit="1" customWidth="1"/>
    <col min="9" max="9" width="14.85546875" style="348" bestFit="1" customWidth="1"/>
    <col min="10" max="10" width="16" style="348" bestFit="1" customWidth="1"/>
    <col min="11" max="16384" width="9.140625" style="348"/>
  </cols>
  <sheetData>
    <row r="1" spans="1:10" ht="15">
      <c r="A1" s="380"/>
      <c r="B1" s="380"/>
      <c r="C1" s="380"/>
      <c r="D1" s="339" t="s">
        <v>686</v>
      </c>
      <c r="E1" s="524" t="s">
        <v>687</v>
      </c>
      <c r="F1" s="524"/>
      <c r="G1" s="524" t="s">
        <v>688</v>
      </c>
      <c r="H1" s="524"/>
      <c r="I1" s="524" t="s">
        <v>689</v>
      </c>
      <c r="J1" s="524"/>
    </row>
    <row r="2" spans="1:10" ht="80.099999999999994" customHeight="1">
      <c r="A2" s="379"/>
      <c r="B2" s="379"/>
      <c r="C2" s="379"/>
      <c r="D2" s="381" t="s">
        <v>3800</v>
      </c>
      <c r="E2" s="525" t="s">
        <v>3300</v>
      </c>
      <c r="F2" s="525"/>
      <c r="G2" s="525" t="s">
        <v>2861</v>
      </c>
      <c r="H2" s="525"/>
      <c r="I2" s="525" t="s">
        <v>690</v>
      </c>
      <c r="J2" s="525"/>
    </row>
    <row r="3" spans="1:10" ht="15">
      <c r="A3" s="526" t="s">
        <v>691</v>
      </c>
      <c r="B3" s="527"/>
      <c r="C3" s="527"/>
      <c r="D3" s="527"/>
      <c r="E3" s="527"/>
      <c r="F3" s="527"/>
      <c r="G3" s="527"/>
      <c r="H3" s="527"/>
      <c r="I3" s="527"/>
      <c r="J3" s="527"/>
    </row>
    <row r="4" spans="1:10" ht="24" customHeight="1">
      <c r="A4" s="376" t="s">
        <v>692</v>
      </c>
      <c r="B4" s="376"/>
      <c r="C4" s="376"/>
      <c r="D4" s="376" t="s">
        <v>693</v>
      </c>
      <c r="E4" s="376"/>
      <c r="F4" s="521"/>
      <c r="G4" s="521"/>
      <c r="H4" s="377"/>
      <c r="I4" s="376"/>
      <c r="J4" s="375"/>
    </row>
    <row r="5" spans="1:10" ht="18" customHeight="1">
      <c r="A5" s="363" t="s">
        <v>694</v>
      </c>
      <c r="B5" s="361" t="s">
        <v>695</v>
      </c>
      <c r="C5" s="363" t="s">
        <v>696</v>
      </c>
      <c r="D5" s="363" t="s">
        <v>697</v>
      </c>
      <c r="E5" s="522" t="s">
        <v>698</v>
      </c>
      <c r="F5" s="522"/>
      <c r="G5" s="362" t="s">
        <v>699</v>
      </c>
      <c r="H5" s="361" t="s">
        <v>700</v>
      </c>
      <c r="I5" s="361" t="s">
        <v>701</v>
      </c>
      <c r="J5" s="361" t="s">
        <v>702</v>
      </c>
    </row>
    <row r="6" spans="1:10" ht="24" customHeight="1">
      <c r="A6" s="359" t="s">
        <v>703</v>
      </c>
      <c r="B6" s="360" t="s">
        <v>704</v>
      </c>
      <c r="C6" s="359" t="s">
        <v>705</v>
      </c>
      <c r="D6" s="359" t="s">
        <v>16</v>
      </c>
      <c r="E6" s="523" t="s">
        <v>706</v>
      </c>
      <c r="F6" s="523"/>
      <c r="G6" s="358" t="s">
        <v>6</v>
      </c>
      <c r="H6" s="357">
        <v>1</v>
      </c>
      <c r="I6" s="356">
        <v>1846.53</v>
      </c>
      <c r="J6" s="356">
        <v>1846.53</v>
      </c>
    </row>
    <row r="7" spans="1:10" ht="24" customHeight="1">
      <c r="A7" s="354" t="s">
        <v>707</v>
      </c>
      <c r="B7" s="355" t="s">
        <v>708</v>
      </c>
      <c r="C7" s="354" t="s">
        <v>21</v>
      </c>
      <c r="D7" s="354" t="s">
        <v>709</v>
      </c>
      <c r="E7" s="520" t="s">
        <v>710</v>
      </c>
      <c r="F7" s="520"/>
      <c r="G7" s="353" t="s">
        <v>711</v>
      </c>
      <c r="H7" s="352">
        <v>16</v>
      </c>
      <c r="I7" s="351">
        <v>24.88</v>
      </c>
      <c r="J7" s="351">
        <v>398.08</v>
      </c>
    </row>
    <row r="8" spans="1:10" ht="65.099999999999994" customHeight="1">
      <c r="A8" s="354" t="s">
        <v>707</v>
      </c>
      <c r="B8" s="355" t="s">
        <v>712</v>
      </c>
      <c r="C8" s="354" t="s">
        <v>21</v>
      </c>
      <c r="D8" s="354" t="s">
        <v>713</v>
      </c>
      <c r="E8" s="520" t="s">
        <v>714</v>
      </c>
      <c r="F8" s="520"/>
      <c r="G8" s="353" t="s">
        <v>715</v>
      </c>
      <c r="H8" s="352">
        <v>5</v>
      </c>
      <c r="I8" s="351">
        <v>68.33</v>
      </c>
      <c r="J8" s="351">
        <v>341.65</v>
      </c>
    </row>
    <row r="9" spans="1:10" ht="65.099999999999994" customHeight="1" thickBot="1">
      <c r="A9" s="354" t="s">
        <v>707</v>
      </c>
      <c r="B9" s="355" t="s">
        <v>716</v>
      </c>
      <c r="C9" s="354" t="s">
        <v>21</v>
      </c>
      <c r="D9" s="354" t="s">
        <v>717</v>
      </c>
      <c r="E9" s="520" t="s">
        <v>714</v>
      </c>
      <c r="F9" s="520"/>
      <c r="G9" s="353" t="s">
        <v>718</v>
      </c>
      <c r="H9" s="352">
        <v>5</v>
      </c>
      <c r="I9" s="351">
        <v>221.36</v>
      </c>
      <c r="J9" s="351">
        <v>1106.8</v>
      </c>
    </row>
    <row r="10" spans="1:10" ht="0.95" customHeight="1" thickTop="1">
      <c r="A10" s="350"/>
      <c r="B10" s="350"/>
      <c r="C10" s="350"/>
      <c r="D10" s="350"/>
      <c r="E10" s="350"/>
      <c r="F10" s="350"/>
      <c r="G10" s="350"/>
      <c r="H10" s="350"/>
      <c r="I10" s="350"/>
      <c r="J10" s="350"/>
    </row>
    <row r="11" spans="1:10" ht="24" customHeight="1">
      <c r="A11" s="376" t="s">
        <v>719</v>
      </c>
      <c r="B11" s="376"/>
      <c r="C11" s="376"/>
      <c r="D11" s="376" t="s">
        <v>720</v>
      </c>
      <c r="E11" s="376"/>
      <c r="F11" s="521"/>
      <c r="G11" s="521"/>
      <c r="H11" s="377"/>
      <c r="I11" s="376"/>
      <c r="J11" s="375"/>
    </row>
    <row r="12" spans="1:10" ht="18" customHeight="1">
      <c r="A12" s="363" t="s">
        <v>721</v>
      </c>
      <c r="B12" s="361" t="s">
        <v>695</v>
      </c>
      <c r="C12" s="363" t="s">
        <v>696</v>
      </c>
      <c r="D12" s="363" t="s">
        <v>697</v>
      </c>
      <c r="E12" s="522" t="s">
        <v>698</v>
      </c>
      <c r="F12" s="522"/>
      <c r="G12" s="362" t="s">
        <v>699</v>
      </c>
      <c r="H12" s="361" t="s">
        <v>700</v>
      </c>
      <c r="I12" s="361" t="s">
        <v>701</v>
      </c>
      <c r="J12" s="361" t="s">
        <v>702</v>
      </c>
    </row>
    <row r="13" spans="1:10" ht="24" customHeight="1">
      <c r="A13" s="359" t="s">
        <v>703</v>
      </c>
      <c r="B13" s="360" t="s">
        <v>722</v>
      </c>
      <c r="C13" s="359" t="s">
        <v>21</v>
      </c>
      <c r="D13" s="359" t="s">
        <v>22</v>
      </c>
      <c r="E13" s="523" t="s">
        <v>710</v>
      </c>
      <c r="F13" s="523"/>
      <c r="G13" s="358" t="s">
        <v>723</v>
      </c>
      <c r="H13" s="357">
        <v>1</v>
      </c>
      <c r="I13" s="356">
        <v>5646.15</v>
      </c>
      <c r="J13" s="356">
        <v>5646.15</v>
      </c>
    </row>
    <row r="14" spans="1:10" ht="26.1" customHeight="1">
      <c r="A14" s="373" t="s">
        <v>724</v>
      </c>
      <c r="B14" s="374" t="s">
        <v>725</v>
      </c>
      <c r="C14" s="373" t="s">
        <v>21</v>
      </c>
      <c r="D14" s="373" t="s">
        <v>726</v>
      </c>
      <c r="E14" s="528" t="s">
        <v>3293</v>
      </c>
      <c r="F14" s="528"/>
      <c r="G14" s="371" t="s">
        <v>723</v>
      </c>
      <c r="H14" s="372">
        <v>1</v>
      </c>
      <c r="I14" s="378">
        <v>18.28</v>
      </c>
      <c r="J14" s="378">
        <v>18.28</v>
      </c>
    </row>
    <row r="15" spans="1:10" ht="26.1" customHeight="1">
      <c r="A15" s="373" t="s">
        <v>724</v>
      </c>
      <c r="B15" s="374" t="s">
        <v>733</v>
      </c>
      <c r="C15" s="373" t="s">
        <v>21</v>
      </c>
      <c r="D15" s="373" t="s">
        <v>734</v>
      </c>
      <c r="E15" s="528" t="s">
        <v>3293</v>
      </c>
      <c r="F15" s="528"/>
      <c r="G15" s="371" t="s">
        <v>723</v>
      </c>
      <c r="H15" s="372">
        <v>1</v>
      </c>
      <c r="I15" s="378">
        <v>262.29000000000002</v>
      </c>
      <c r="J15" s="378">
        <v>262.29000000000002</v>
      </c>
    </row>
    <row r="16" spans="1:10" ht="26.1" customHeight="1">
      <c r="A16" s="373" t="s">
        <v>724</v>
      </c>
      <c r="B16" s="374" t="s">
        <v>3295</v>
      </c>
      <c r="C16" s="373" t="s">
        <v>21</v>
      </c>
      <c r="D16" s="373" t="s">
        <v>3294</v>
      </c>
      <c r="E16" s="528" t="s">
        <v>3293</v>
      </c>
      <c r="F16" s="528"/>
      <c r="G16" s="371" t="s">
        <v>723</v>
      </c>
      <c r="H16" s="372">
        <v>1</v>
      </c>
      <c r="I16" s="378">
        <v>402.54</v>
      </c>
      <c r="J16" s="378">
        <v>402.54</v>
      </c>
    </row>
    <row r="17" spans="1:10" ht="24" customHeight="1">
      <c r="A17" s="373" t="s">
        <v>724</v>
      </c>
      <c r="B17" s="374" t="s">
        <v>728</v>
      </c>
      <c r="C17" s="373" t="s">
        <v>21</v>
      </c>
      <c r="D17" s="373" t="s">
        <v>729</v>
      </c>
      <c r="E17" s="528" t="s">
        <v>730</v>
      </c>
      <c r="F17" s="528"/>
      <c r="G17" s="371" t="s">
        <v>723</v>
      </c>
      <c r="H17" s="372">
        <v>1</v>
      </c>
      <c r="I17" s="378">
        <v>4680.8900000000003</v>
      </c>
      <c r="J17" s="378">
        <v>4680.8900000000003</v>
      </c>
    </row>
    <row r="18" spans="1:10" ht="26.1" customHeight="1">
      <c r="A18" s="373" t="s">
        <v>724</v>
      </c>
      <c r="B18" s="374" t="s">
        <v>3298</v>
      </c>
      <c r="C18" s="373" t="s">
        <v>21</v>
      </c>
      <c r="D18" s="373" t="s">
        <v>3297</v>
      </c>
      <c r="E18" s="528" t="s">
        <v>3293</v>
      </c>
      <c r="F18" s="528"/>
      <c r="G18" s="371" t="s">
        <v>723</v>
      </c>
      <c r="H18" s="372">
        <v>1</v>
      </c>
      <c r="I18" s="378">
        <v>149.26</v>
      </c>
      <c r="J18" s="378">
        <v>149.26</v>
      </c>
    </row>
    <row r="19" spans="1:10" ht="26.1" customHeight="1">
      <c r="A19" s="373" t="s">
        <v>724</v>
      </c>
      <c r="B19" s="374" t="s">
        <v>731</v>
      </c>
      <c r="C19" s="373" t="s">
        <v>21</v>
      </c>
      <c r="D19" s="373" t="s">
        <v>732</v>
      </c>
      <c r="E19" s="528" t="s">
        <v>3293</v>
      </c>
      <c r="F19" s="528"/>
      <c r="G19" s="371" t="s">
        <v>723</v>
      </c>
      <c r="H19" s="372">
        <v>1</v>
      </c>
      <c r="I19" s="378">
        <v>11.25</v>
      </c>
      <c r="J19" s="378">
        <v>11.25</v>
      </c>
    </row>
    <row r="20" spans="1:10" ht="26.1" customHeight="1" thickBot="1">
      <c r="A20" s="373" t="s">
        <v>724</v>
      </c>
      <c r="B20" s="374" t="s">
        <v>735</v>
      </c>
      <c r="C20" s="373" t="s">
        <v>21</v>
      </c>
      <c r="D20" s="373" t="s">
        <v>736</v>
      </c>
      <c r="E20" s="528" t="s">
        <v>3293</v>
      </c>
      <c r="F20" s="528"/>
      <c r="G20" s="371" t="s">
        <v>723</v>
      </c>
      <c r="H20" s="372">
        <v>1</v>
      </c>
      <c r="I20" s="378">
        <v>121.64</v>
      </c>
      <c r="J20" s="378">
        <v>121.64</v>
      </c>
    </row>
    <row r="21" spans="1:10" ht="0.95" customHeight="1" thickTop="1">
      <c r="A21" s="350"/>
      <c r="B21" s="350"/>
      <c r="C21" s="350"/>
      <c r="D21" s="350"/>
      <c r="E21" s="350"/>
      <c r="F21" s="350"/>
      <c r="G21" s="350"/>
      <c r="H21" s="350"/>
      <c r="I21" s="350"/>
      <c r="J21" s="350"/>
    </row>
    <row r="22" spans="1:10" ht="18" customHeight="1">
      <c r="A22" s="363" t="s">
        <v>3299</v>
      </c>
      <c r="B22" s="361" t="s">
        <v>695</v>
      </c>
      <c r="C22" s="363" t="s">
        <v>696</v>
      </c>
      <c r="D22" s="363" t="s">
        <v>697</v>
      </c>
      <c r="E22" s="522" t="s">
        <v>698</v>
      </c>
      <c r="F22" s="522"/>
      <c r="G22" s="362" t="s">
        <v>699</v>
      </c>
      <c r="H22" s="361" t="s">
        <v>700</v>
      </c>
      <c r="I22" s="361" t="s">
        <v>701</v>
      </c>
      <c r="J22" s="361" t="s">
        <v>702</v>
      </c>
    </row>
    <row r="23" spans="1:10" ht="26.1" customHeight="1">
      <c r="A23" s="359" t="s">
        <v>703</v>
      </c>
      <c r="B23" s="360" t="s">
        <v>744</v>
      </c>
      <c r="C23" s="359" t="s">
        <v>21</v>
      </c>
      <c r="D23" s="359" t="s">
        <v>745</v>
      </c>
      <c r="E23" s="523" t="s">
        <v>710</v>
      </c>
      <c r="F23" s="523"/>
      <c r="G23" s="358" t="s">
        <v>723</v>
      </c>
      <c r="H23" s="357">
        <v>1</v>
      </c>
      <c r="I23" s="356">
        <v>11519.29</v>
      </c>
      <c r="J23" s="356">
        <v>11519.29</v>
      </c>
    </row>
    <row r="24" spans="1:10" ht="24" customHeight="1">
      <c r="A24" s="373" t="s">
        <v>724</v>
      </c>
      <c r="B24" s="374" t="s">
        <v>750</v>
      </c>
      <c r="C24" s="373" t="s">
        <v>21</v>
      </c>
      <c r="D24" s="373" t="s">
        <v>751</v>
      </c>
      <c r="E24" s="528" t="s">
        <v>730</v>
      </c>
      <c r="F24" s="528"/>
      <c r="G24" s="371" t="s">
        <v>723</v>
      </c>
      <c r="H24" s="372">
        <v>1</v>
      </c>
      <c r="I24" s="378">
        <v>10455.52</v>
      </c>
      <c r="J24" s="378">
        <v>10455.52</v>
      </c>
    </row>
    <row r="25" spans="1:10" ht="26.1" customHeight="1">
      <c r="A25" s="373" t="s">
        <v>724</v>
      </c>
      <c r="B25" s="374" t="s">
        <v>725</v>
      </c>
      <c r="C25" s="373" t="s">
        <v>21</v>
      </c>
      <c r="D25" s="373" t="s">
        <v>726</v>
      </c>
      <c r="E25" s="528" t="s">
        <v>3293</v>
      </c>
      <c r="F25" s="528"/>
      <c r="G25" s="371" t="s">
        <v>723</v>
      </c>
      <c r="H25" s="372">
        <v>1</v>
      </c>
      <c r="I25" s="378">
        <v>18.28</v>
      </c>
      <c r="J25" s="378">
        <v>18.28</v>
      </c>
    </row>
    <row r="26" spans="1:10" ht="26.1" customHeight="1">
      <c r="A26" s="373" t="s">
        <v>724</v>
      </c>
      <c r="B26" s="374" t="s">
        <v>3295</v>
      </c>
      <c r="C26" s="373" t="s">
        <v>21</v>
      </c>
      <c r="D26" s="373" t="s">
        <v>3294</v>
      </c>
      <c r="E26" s="528" t="s">
        <v>3293</v>
      </c>
      <c r="F26" s="528"/>
      <c r="G26" s="371" t="s">
        <v>723</v>
      </c>
      <c r="H26" s="372">
        <v>1</v>
      </c>
      <c r="I26" s="378">
        <v>402.54</v>
      </c>
      <c r="J26" s="378">
        <v>402.54</v>
      </c>
    </row>
    <row r="27" spans="1:10" ht="26.1" customHeight="1">
      <c r="A27" s="373" t="s">
        <v>724</v>
      </c>
      <c r="B27" s="374" t="s">
        <v>3298</v>
      </c>
      <c r="C27" s="373" t="s">
        <v>21</v>
      </c>
      <c r="D27" s="373" t="s">
        <v>3297</v>
      </c>
      <c r="E27" s="528" t="s">
        <v>3293</v>
      </c>
      <c r="F27" s="528"/>
      <c r="G27" s="371" t="s">
        <v>723</v>
      </c>
      <c r="H27" s="372">
        <v>1</v>
      </c>
      <c r="I27" s="378">
        <v>149.26</v>
      </c>
      <c r="J27" s="378">
        <v>149.26</v>
      </c>
    </row>
    <row r="28" spans="1:10" ht="26.1" customHeight="1">
      <c r="A28" s="373" t="s">
        <v>724</v>
      </c>
      <c r="B28" s="374" t="s">
        <v>748</v>
      </c>
      <c r="C28" s="373" t="s">
        <v>21</v>
      </c>
      <c r="D28" s="373" t="s">
        <v>749</v>
      </c>
      <c r="E28" s="528" t="s">
        <v>3293</v>
      </c>
      <c r="F28" s="528"/>
      <c r="G28" s="371" t="s">
        <v>723</v>
      </c>
      <c r="H28" s="372">
        <v>1</v>
      </c>
      <c r="I28" s="378">
        <v>207.5</v>
      </c>
      <c r="J28" s="378">
        <v>207.5</v>
      </c>
    </row>
    <row r="29" spans="1:10" ht="26.1" customHeight="1">
      <c r="A29" s="373" t="s">
        <v>724</v>
      </c>
      <c r="B29" s="374" t="s">
        <v>733</v>
      </c>
      <c r="C29" s="373" t="s">
        <v>21</v>
      </c>
      <c r="D29" s="373" t="s">
        <v>734</v>
      </c>
      <c r="E29" s="528" t="s">
        <v>3293</v>
      </c>
      <c r="F29" s="528"/>
      <c r="G29" s="371" t="s">
        <v>723</v>
      </c>
      <c r="H29" s="372">
        <v>1</v>
      </c>
      <c r="I29" s="378">
        <v>262.29000000000002</v>
      </c>
      <c r="J29" s="378">
        <v>262.29000000000002</v>
      </c>
    </row>
    <row r="30" spans="1:10" ht="26.1" customHeight="1" thickBot="1">
      <c r="A30" s="373" t="s">
        <v>724</v>
      </c>
      <c r="B30" s="374" t="s">
        <v>746</v>
      </c>
      <c r="C30" s="373" t="s">
        <v>21</v>
      </c>
      <c r="D30" s="373" t="s">
        <v>747</v>
      </c>
      <c r="E30" s="528" t="s">
        <v>3293</v>
      </c>
      <c r="F30" s="528"/>
      <c r="G30" s="371" t="s">
        <v>723</v>
      </c>
      <c r="H30" s="372">
        <v>1</v>
      </c>
      <c r="I30" s="378">
        <v>23.9</v>
      </c>
      <c r="J30" s="378">
        <v>23.9</v>
      </c>
    </row>
    <row r="31" spans="1:10" ht="0.95" customHeight="1" thickTop="1">
      <c r="A31" s="350"/>
      <c r="B31" s="350"/>
      <c r="C31" s="350"/>
      <c r="D31" s="350"/>
      <c r="E31" s="350"/>
      <c r="F31" s="350"/>
      <c r="G31" s="350"/>
      <c r="H31" s="350"/>
      <c r="I31" s="350"/>
      <c r="J31" s="350"/>
    </row>
    <row r="32" spans="1:10" ht="18" customHeight="1">
      <c r="A32" s="363" t="s">
        <v>3296</v>
      </c>
      <c r="B32" s="361" t="s">
        <v>695</v>
      </c>
      <c r="C32" s="363" t="s">
        <v>696</v>
      </c>
      <c r="D32" s="363" t="s">
        <v>697</v>
      </c>
      <c r="E32" s="522" t="s">
        <v>698</v>
      </c>
      <c r="F32" s="522"/>
      <c r="G32" s="362" t="s">
        <v>699</v>
      </c>
      <c r="H32" s="361" t="s">
        <v>700</v>
      </c>
      <c r="I32" s="361" t="s">
        <v>701</v>
      </c>
      <c r="J32" s="361" t="s">
        <v>702</v>
      </c>
    </row>
    <row r="33" spans="1:10" ht="26.1" customHeight="1">
      <c r="A33" s="359" t="s">
        <v>703</v>
      </c>
      <c r="B33" s="360" t="s">
        <v>737</v>
      </c>
      <c r="C33" s="359" t="s">
        <v>21</v>
      </c>
      <c r="D33" s="359" t="s">
        <v>25</v>
      </c>
      <c r="E33" s="523" t="s">
        <v>710</v>
      </c>
      <c r="F33" s="523"/>
      <c r="G33" s="358" t="s">
        <v>723</v>
      </c>
      <c r="H33" s="357">
        <v>1</v>
      </c>
      <c r="I33" s="356">
        <v>24788.99</v>
      </c>
      <c r="J33" s="356">
        <v>24788.99</v>
      </c>
    </row>
    <row r="34" spans="1:10" ht="26.1" customHeight="1">
      <c r="A34" s="373" t="s">
        <v>724</v>
      </c>
      <c r="B34" s="374" t="s">
        <v>738</v>
      </c>
      <c r="C34" s="373" t="s">
        <v>21</v>
      </c>
      <c r="D34" s="373" t="s">
        <v>739</v>
      </c>
      <c r="E34" s="528" t="s">
        <v>3293</v>
      </c>
      <c r="F34" s="528"/>
      <c r="G34" s="371" t="s">
        <v>723</v>
      </c>
      <c r="H34" s="372">
        <v>1</v>
      </c>
      <c r="I34" s="378">
        <v>5.1100000000000003</v>
      </c>
      <c r="J34" s="378">
        <v>5.1100000000000003</v>
      </c>
    </row>
    <row r="35" spans="1:10" ht="24" customHeight="1">
      <c r="A35" s="373" t="s">
        <v>724</v>
      </c>
      <c r="B35" s="374" t="s">
        <v>742</v>
      </c>
      <c r="C35" s="373" t="s">
        <v>21</v>
      </c>
      <c r="D35" s="373" t="s">
        <v>743</v>
      </c>
      <c r="E35" s="528" t="s">
        <v>730</v>
      </c>
      <c r="F35" s="528"/>
      <c r="G35" s="371" t="s">
        <v>723</v>
      </c>
      <c r="H35" s="372">
        <v>1</v>
      </c>
      <c r="I35" s="378">
        <v>23951.34</v>
      </c>
      <c r="J35" s="378">
        <v>23951.34</v>
      </c>
    </row>
    <row r="36" spans="1:10" ht="26.1" customHeight="1">
      <c r="A36" s="373" t="s">
        <v>724</v>
      </c>
      <c r="B36" s="374" t="s">
        <v>740</v>
      </c>
      <c r="C36" s="373" t="s">
        <v>21</v>
      </c>
      <c r="D36" s="373" t="s">
        <v>741</v>
      </c>
      <c r="E36" s="528" t="s">
        <v>3293</v>
      </c>
      <c r="F36" s="528"/>
      <c r="G36" s="371" t="s">
        <v>723</v>
      </c>
      <c r="H36" s="372">
        <v>1</v>
      </c>
      <c r="I36" s="378">
        <v>149.43</v>
      </c>
      <c r="J36" s="378">
        <v>149.43</v>
      </c>
    </row>
    <row r="37" spans="1:10" ht="26.1" customHeight="1">
      <c r="A37" s="373" t="s">
        <v>724</v>
      </c>
      <c r="B37" s="374" t="s">
        <v>3295</v>
      </c>
      <c r="C37" s="373" t="s">
        <v>21</v>
      </c>
      <c r="D37" s="373" t="s">
        <v>3294</v>
      </c>
      <c r="E37" s="528" t="s">
        <v>3293</v>
      </c>
      <c r="F37" s="528"/>
      <c r="G37" s="371" t="s">
        <v>723</v>
      </c>
      <c r="H37" s="372">
        <v>1</v>
      </c>
      <c r="I37" s="378">
        <v>402.54</v>
      </c>
      <c r="J37" s="378">
        <v>402.54</v>
      </c>
    </row>
    <row r="38" spans="1:10" ht="26.1" customHeight="1">
      <c r="A38" s="373" t="s">
        <v>724</v>
      </c>
      <c r="B38" s="374" t="s">
        <v>725</v>
      </c>
      <c r="C38" s="373" t="s">
        <v>21</v>
      </c>
      <c r="D38" s="373" t="s">
        <v>726</v>
      </c>
      <c r="E38" s="528" t="s">
        <v>3293</v>
      </c>
      <c r="F38" s="528"/>
      <c r="G38" s="371" t="s">
        <v>723</v>
      </c>
      <c r="H38" s="372">
        <v>1</v>
      </c>
      <c r="I38" s="378">
        <v>18.28</v>
      </c>
      <c r="J38" s="378">
        <v>18.28</v>
      </c>
    </row>
    <row r="39" spans="1:10" ht="26.1" customHeight="1" thickBot="1">
      <c r="A39" s="373" t="s">
        <v>724</v>
      </c>
      <c r="B39" s="374" t="s">
        <v>733</v>
      </c>
      <c r="C39" s="373" t="s">
        <v>21</v>
      </c>
      <c r="D39" s="373" t="s">
        <v>734</v>
      </c>
      <c r="E39" s="528" t="s">
        <v>3293</v>
      </c>
      <c r="F39" s="528"/>
      <c r="G39" s="371" t="s">
        <v>723</v>
      </c>
      <c r="H39" s="372">
        <v>1</v>
      </c>
      <c r="I39" s="378">
        <v>262.29000000000002</v>
      </c>
      <c r="J39" s="378">
        <v>262.29000000000002</v>
      </c>
    </row>
    <row r="40" spans="1:10" ht="0.95" customHeight="1" thickTop="1">
      <c r="A40" s="350"/>
      <c r="B40" s="350"/>
      <c r="C40" s="350"/>
      <c r="D40" s="350"/>
      <c r="E40" s="350"/>
      <c r="F40" s="350"/>
      <c r="G40" s="350"/>
      <c r="H40" s="350"/>
      <c r="I40" s="350"/>
      <c r="J40" s="350"/>
    </row>
    <row r="41" spans="1:10" ht="24" customHeight="1">
      <c r="A41" s="376" t="s">
        <v>752</v>
      </c>
      <c r="B41" s="376"/>
      <c r="C41" s="376"/>
      <c r="D41" s="376" t="s">
        <v>753</v>
      </c>
      <c r="E41" s="376"/>
      <c r="F41" s="521"/>
      <c r="G41" s="521"/>
      <c r="H41" s="377"/>
      <c r="I41" s="376"/>
      <c r="J41" s="375"/>
    </row>
    <row r="42" spans="1:10" ht="18" customHeight="1">
      <c r="A42" s="363" t="s">
        <v>754</v>
      </c>
      <c r="B42" s="361" t="s">
        <v>695</v>
      </c>
      <c r="C42" s="363" t="s">
        <v>696</v>
      </c>
      <c r="D42" s="363" t="s">
        <v>697</v>
      </c>
      <c r="E42" s="522" t="s">
        <v>698</v>
      </c>
      <c r="F42" s="522"/>
      <c r="G42" s="362" t="s">
        <v>699</v>
      </c>
      <c r="H42" s="361" t="s">
        <v>700</v>
      </c>
      <c r="I42" s="361" t="s">
        <v>701</v>
      </c>
      <c r="J42" s="361" t="s">
        <v>702</v>
      </c>
    </row>
    <row r="43" spans="1:10" ht="39" customHeight="1">
      <c r="A43" s="359" t="s">
        <v>703</v>
      </c>
      <c r="B43" s="360" t="s">
        <v>755</v>
      </c>
      <c r="C43" s="359" t="s">
        <v>21</v>
      </c>
      <c r="D43" s="359" t="s">
        <v>756</v>
      </c>
      <c r="E43" s="523" t="s">
        <v>757</v>
      </c>
      <c r="F43" s="523"/>
      <c r="G43" s="358" t="s">
        <v>758</v>
      </c>
      <c r="H43" s="357">
        <v>1</v>
      </c>
      <c r="I43" s="356">
        <v>377.67</v>
      </c>
      <c r="J43" s="356">
        <v>377.67</v>
      </c>
    </row>
    <row r="44" spans="1:10" ht="24" customHeight="1">
      <c r="A44" s="354" t="s">
        <v>707</v>
      </c>
      <c r="B44" s="355" t="s">
        <v>759</v>
      </c>
      <c r="C44" s="354" t="s">
        <v>21</v>
      </c>
      <c r="D44" s="354" t="s">
        <v>760</v>
      </c>
      <c r="E44" s="520" t="s">
        <v>710</v>
      </c>
      <c r="F44" s="520"/>
      <c r="G44" s="353" t="s">
        <v>711</v>
      </c>
      <c r="H44" s="352">
        <v>0.37290000000000001</v>
      </c>
      <c r="I44" s="351">
        <v>32.89</v>
      </c>
      <c r="J44" s="351">
        <v>12.26</v>
      </c>
    </row>
    <row r="45" spans="1:10" ht="24" customHeight="1">
      <c r="A45" s="354" t="s">
        <v>707</v>
      </c>
      <c r="B45" s="355" t="s">
        <v>708</v>
      </c>
      <c r="C45" s="354" t="s">
        <v>21</v>
      </c>
      <c r="D45" s="354" t="s">
        <v>709</v>
      </c>
      <c r="E45" s="520" t="s">
        <v>710</v>
      </c>
      <c r="F45" s="520"/>
      <c r="G45" s="353" t="s">
        <v>711</v>
      </c>
      <c r="H45" s="352">
        <v>1.1186</v>
      </c>
      <c r="I45" s="351">
        <v>24.88</v>
      </c>
      <c r="J45" s="351">
        <v>27.83</v>
      </c>
    </row>
    <row r="46" spans="1:10" ht="26.1" customHeight="1">
      <c r="A46" s="354" t="s">
        <v>707</v>
      </c>
      <c r="B46" s="355" t="s">
        <v>761</v>
      </c>
      <c r="C46" s="354" t="s">
        <v>21</v>
      </c>
      <c r="D46" s="354" t="s">
        <v>762</v>
      </c>
      <c r="E46" s="520" t="s">
        <v>763</v>
      </c>
      <c r="F46" s="520"/>
      <c r="G46" s="353" t="s">
        <v>758</v>
      </c>
      <c r="H46" s="352">
        <v>0.5</v>
      </c>
      <c r="I46" s="351">
        <v>24.21</v>
      </c>
      <c r="J46" s="351">
        <v>12.1</v>
      </c>
    </row>
    <row r="47" spans="1:10" ht="39" customHeight="1">
      <c r="A47" s="373" t="s">
        <v>724</v>
      </c>
      <c r="B47" s="374" t="s">
        <v>764</v>
      </c>
      <c r="C47" s="373" t="s">
        <v>21</v>
      </c>
      <c r="D47" s="373" t="s">
        <v>765</v>
      </c>
      <c r="E47" s="528" t="s">
        <v>727</v>
      </c>
      <c r="F47" s="528"/>
      <c r="G47" s="371" t="s">
        <v>758</v>
      </c>
      <c r="H47" s="372">
        <v>1</v>
      </c>
      <c r="I47" s="378">
        <v>312.5</v>
      </c>
      <c r="J47" s="378">
        <v>312.5</v>
      </c>
    </row>
    <row r="48" spans="1:10" ht="26.1" customHeight="1">
      <c r="A48" s="373" t="s">
        <v>724</v>
      </c>
      <c r="B48" s="374" t="s">
        <v>770</v>
      </c>
      <c r="C48" s="373" t="s">
        <v>21</v>
      </c>
      <c r="D48" s="373" t="s">
        <v>771</v>
      </c>
      <c r="E48" s="528" t="s">
        <v>727</v>
      </c>
      <c r="F48" s="528"/>
      <c r="G48" s="371" t="s">
        <v>39</v>
      </c>
      <c r="H48" s="372">
        <v>3.2082999999999999</v>
      </c>
      <c r="I48" s="378">
        <v>3.86</v>
      </c>
      <c r="J48" s="378">
        <v>12.384038</v>
      </c>
    </row>
    <row r="49" spans="1:10" ht="26.1" customHeight="1">
      <c r="A49" s="373" t="s">
        <v>724</v>
      </c>
      <c r="B49" s="374" t="s">
        <v>766</v>
      </c>
      <c r="C49" s="373" t="s">
        <v>21</v>
      </c>
      <c r="D49" s="373" t="s">
        <v>767</v>
      </c>
      <c r="E49" s="528" t="s">
        <v>727</v>
      </c>
      <c r="F49" s="528"/>
      <c r="G49" s="371" t="s">
        <v>74</v>
      </c>
      <c r="H49" s="372">
        <v>1.32E-2</v>
      </c>
      <c r="I49" s="378">
        <v>17.899999999999999</v>
      </c>
      <c r="J49" s="378">
        <v>0.23627999999999999</v>
      </c>
    </row>
    <row r="50" spans="1:10" ht="24" customHeight="1" thickBot="1">
      <c r="A50" s="373" t="s">
        <v>724</v>
      </c>
      <c r="B50" s="374" t="s">
        <v>768</v>
      </c>
      <c r="C50" s="373" t="s">
        <v>21</v>
      </c>
      <c r="D50" s="373" t="s">
        <v>769</v>
      </c>
      <c r="E50" s="528" t="s">
        <v>727</v>
      </c>
      <c r="F50" s="528"/>
      <c r="G50" s="371" t="s">
        <v>74</v>
      </c>
      <c r="H50" s="372">
        <v>1.1299999999999999E-2</v>
      </c>
      <c r="I50" s="378">
        <v>33.42</v>
      </c>
      <c r="J50" s="378">
        <v>0.37764599999999998</v>
      </c>
    </row>
    <row r="51" spans="1:10" ht="0.95" customHeight="1" thickTop="1">
      <c r="A51" s="350"/>
      <c r="B51" s="350"/>
      <c r="C51" s="350"/>
      <c r="D51" s="350"/>
      <c r="E51" s="350"/>
      <c r="F51" s="350"/>
      <c r="G51" s="350"/>
      <c r="H51" s="350"/>
      <c r="I51" s="350"/>
      <c r="J51" s="350"/>
    </row>
    <row r="52" spans="1:10" ht="18" customHeight="1">
      <c r="A52" s="363" t="s">
        <v>772</v>
      </c>
      <c r="B52" s="361" t="s">
        <v>695</v>
      </c>
      <c r="C52" s="363" t="s">
        <v>696</v>
      </c>
      <c r="D52" s="363" t="s">
        <v>697</v>
      </c>
      <c r="E52" s="522" t="s">
        <v>698</v>
      </c>
      <c r="F52" s="522"/>
      <c r="G52" s="362" t="s">
        <v>699</v>
      </c>
      <c r="H52" s="361" t="s">
        <v>700</v>
      </c>
      <c r="I52" s="361" t="s">
        <v>701</v>
      </c>
      <c r="J52" s="361" t="s">
        <v>702</v>
      </c>
    </row>
    <row r="53" spans="1:10" ht="24" customHeight="1">
      <c r="A53" s="359" t="s">
        <v>703</v>
      </c>
      <c r="B53" s="360" t="s">
        <v>34</v>
      </c>
      <c r="C53" s="359" t="s">
        <v>705</v>
      </c>
      <c r="D53" s="359" t="s">
        <v>773</v>
      </c>
      <c r="E53" s="523" t="s">
        <v>774</v>
      </c>
      <c r="F53" s="523"/>
      <c r="G53" s="358" t="s">
        <v>758</v>
      </c>
      <c r="H53" s="357">
        <v>1</v>
      </c>
      <c r="I53" s="356">
        <v>226.97</v>
      </c>
      <c r="J53" s="356">
        <v>226.97</v>
      </c>
    </row>
    <row r="54" spans="1:10" ht="39" customHeight="1">
      <c r="A54" s="354" t="s">
        <v>707</v>
      </c>
      <c r="B54" s="355" t="s">
        <v>775</v>
      </c>
      <c r="C54" s="354" t="s">
        <v>21</v>
      </c>
      <c r="D54" s="354" t="s">
        <v>776</v>
      </c>
      <c r="E54" s="520" t="s">
        <v>777</v>
      </c>
      <c r="F54" s="520"/>
      <c r="G54" s="353" t="s">
        <v>39</v>
      </c>
      <c r="H54" s="352">
        <v>0.64690000000000003</v>
      </c>
      <c r="I54" s="351">
        <v>5.07</v>
      </c>
      <c r="J54" s="351">
        <v>3.27</v>
      </c>
    </row>
    <row r="55" spans="1:10" ht="24" customHeight="1">
      <c r="A55" s="354" t="s">
        <v>707</v>
      </c>
      <c r="B55" s="355" t="s">
        <v>778</v>
      </c>
      <c r="C55" s="354" t="s">
        <v>21</v>
      </c>
      <c r="D55" s="354" t="s">
        <v>779</v>
      </c>
      <c r="E55" s="520" t="s">
        <v>780</v>
      </c>
      <c r="F55" s="520"/>
      <c r="G55" s="353" t="s">
        <v>781</v>
      </c>
      <c r="H55" s="352">
        <v>7.1999999999999998E-3</v>
      </c>
      <c r="I55" s="351">
        <v>59.67</v>
      </c>
      <c r="J55" s="351">
        <v>0.42</v>
      </c>
    </row>
    <row r="56" spans="1:10" ht="26.1" customHeight="1">
      <c r="A56" s="354" t="s">
        <v>707</v>
      </c>
      <c r="B56" s="355" t="s">
        <v>782</v>
      </c>
      <c r="C56" s="354" t="s">
        <v>21</v>
      </c>
      <c r="D56" s="354" t="s">
        <v>783</v>
      </c>
      <c r="E56" s="520" t="s">
        <v>784</v>
      </c>
      <c r="F56" s="520"/>
      <c r="G56" s="353" t="s">
        <v>6</v>
      </c>
      <c r="H56" s="352">
        <v>7.1900000000000006E-2</v>
      </c>
      <c r="I56" s="351">
        <v>6.52</v>
      </c>
      <c r="J56" s="351">
        <v>0.46</v>
      </c>
    </row>
    <row r="57" spans="1:10" ht="39" customHeight="1">
      <c r="A57" s="354" t="s">
        <v>707</v>
      </c>
      <c r="B57" s="355" t="s">
        <v>785</v>
      </c>
      <c r="C57" s="354" t="s">
        <v>21</v>
      </c>
      <c r="D57" s="354" t="s">
        <v>786</v>
      </c>
      <c r="E57" s="520" t="s">
        <v>777</v>
      </c>
      <c r="F57" s="520"/>
      <c r="G57" s="353" t="s">
        <v>6</v>
      </c>
      <c r="H57" s="352">
        <v>2.4E-2</v>
      </c>
      <c r="I57" s="351">
        <v>21.65</v>
      </c>
      <c r="J57" s="351">
        <v>0.51</v>
      </c>
    </row>
    <row r="58" spans="1:10" ht="39" customHeight="1">
      <c r="A58" s="354" t="s">
        <v>707</v>
      </c>
      <c r="B58" s="355" t="s">
        <v>787</v>
      </c>
      <c r="C58" s="354" t="s">
        <v>21</v>
      </c>
      <c r="D58" s="354" t="s">
        <v>788</v>
      </c>
      <c r="E58" s="520" t="s">
        <v>789</v>
      </c>
      <c r="F58" s="520"/>
      <c r="G58" s="353" t="s">
        <v>758</v>
      </c>
      <c r="H58" s="352">
        <v>6.4999999999999997E-3</v>
      </c>
      <c r="I58" s="351">
        <v>22.92</v>
      </c>
      <c r="J58" s="351">
        <v>0.14000000000000001</v>
      </c>
    </row>
    <row r="59" spans="1:10" ht="39" customHeight="1">
      <c r="A59" s="354" t="s">
        <v>707</v>
      </c>
      <c r="B59" s="355" t="s">
        <v>790</v>
      </c>
      <c r="C59" s="354" t="s">
        <v>21</v>
      </c>
      <c r="D59" s="354" t="s">
        <v>791</v>
      </c>
      <c r="E59" s="520" t="s">
        <v>777</v>
      </c>
      <c r="F59" s="520"/>
      <c r="G59" s="353" t="s">
        <v>39</v>
      </c>
      <c r="H59" s="352">
        <v>0.59179999999999999</v>
      </c>
      <c r="I59" s="351">
        <v>3.51</v>
      </c>
      <c r="J59" s="351">
        <v>2.0699999999999998</v>
      </c>
    </row>
    <row r="60" spans="1:10" ht="51.95" customHeight="1">
      <c r="A60" s="354" t="s">
        <v>707</v>
      </c>
      <c r="B60" s="355" t="s">
        <v>792</v>
      </c>
      <c r="C60" s="354" t="s">
        <v>21</v>
      </c>
      <c r="D60" s="354" t="s">
        <v>3292</v>
      </c>
      <c r="E60" s="520" t="s">
        <v>793</v>
      </c>
      <c r="F60" s="520"/>
      <c r="G60" s="353" t="s">
        <v>758</v>
      </c>
      <c r="H60" s="352">
        <v>1.1000000000000001</v>
      </c>
      <c r="I60" s="351">
        <v>35.520000000000003</v>
      </c>
      <c r="J60" s="351">
        <v>39.07</v>
      </c>
    </row>
    <row r="61" spans="1:10" ht="24" customHeight="1">
      <c r="A61" s="354" t="s">
        <v>707</v>
      </c>
      <c r="B61" s="355" t="s">
        <v>759</v>
      </c>
      <c r="C61" s="354" t="s">
        <v>21</v>
      </c>
      <c r="D61" s="354" t="s">
        <v>760</v>
      </c>
      <c r="E61" s="520" t="s">
        <v>710</v>
      </c>
      <c r="F61" s="520"/>
      <c r="G61" s="353" t="s">
        <v>711</v>
      </c>
      <c r="H61" s="352">
        <v>0.93200000000000005</v>
      </c>
      <c r="I61" s="351">
        <v>32.89</v>
      </c>
      <c r="J61" s="351">
        <v>30.65</v>
      </c>
    </row>
    <row r="62" spans="1:10" ht="39" customHeight="1">
      <c r="A62" s="354" t="s">
        <v>707</v>
      </c>
      <c r="B62" s="355" t="s">
        <v>794</v>
      </c>
      <c r="C62" s="354" t="s">
        <v>21</v>
      </c>
      <c r="D62" s="354" t="s">
        <v>795</v>
      </c>
      <c r="E62" s="520" t="s">
        <v>784</v>
      </c>
      <c r="F62" s="520"/>
      <c r="G62" s="353" t="s">
        <v>39</v>
      </c>
      <c r="H62" s="352">
        <v>0.21560000000000001</v>
      </c>
      <c r="I62" s="351">
        <v>18.190000000000001</v>
      </c>
      <c r="J62" s="351">
        <v>3.92</v>
      </c>
    </row>
    <row r="63" spans="1:10" ht="39" customHeight="1">
      <c r="A63" s="354" t="s">
        <v>707</v>
      </c>
      <c r="B63" s="355" t="s">
        <v>796</v>
      </c>
      <c r="C63" s="354" t="s">
        <v>21</v>
      </c>
      <c r="D63" s="354" t="s">
        <v>797</v>
      </c>
      <c r="E63" s="520" t="s">
        <v>777</v>
      </c>
      <c r="F63" s="520"/>
      <c r="G63" s="353" t="s">
        <v>6</v>
      </c>
      <c r="H63" s="352">
        <v>4.7899999999999998E-2</v>
      </c>
      <c r="I63" s="351">
        <v>13.76</v>
      </c>
      <c r="J63" s="351">
        <v>0.65</v>
      </c>
    </row>
    <row r="64" spans="1:10" ht="26.1" customHeight="1">
      <c r="A64" s="354" t="s">
        <v>707</v>
      </c>
      <c r="B64" s="355" t="s">
        <v>798</v>
      </c>
      <c r="C64" s="354" t="s">
        <v>21</v>
      </c>
      <c r="D64" s="354" t="s">
        <v>799</v>
      </c>
      <c r="E64" s="520" t="s">
        <v>800</v>
      </c>
      <c r="F64" s="520"/>
      <c r="G64" s="353" t="s">
        <v>6</v>
      </c>
      <c r="H64" s="352">
        <v>9.5799999999999996E-2</v>
      </c>
      <c r="I64" s="351">
        <v>26.13</v>
      </c>
      <c r="J64" s="351">
        <v>2.5</v>
      </c>
    </row>
    <row r="65" spans="1:10" ht="39" customHeight="1">
      <c r="A65" s="354" t="s">
        <v>707</v>
      </c>
      <c r="B65" s="355" t="s">
        <v>801</v>
      </c>
      <c r="C65" s="354" t="s">
        <v>21</v>
      </c>
      <c r="D65" s="354" t="s">
        <v>3291</v>
      </c>
      <c r="E65" s="520" t="s">
        <v>802</v>
      </c>
      <c r="F65" s="520"/>
      <c r="G65" s="353" t="s">
        <v>758</v>
      </c>
      <c r="H65" s="352">
        <v>3.04E-2</v>
      </c>
      <c r="I65" s="351">
        <v>678.86</v>
      </c>
      <c r="J65" s="351">
        <v>20.63</v>
      </c>
    </row>
    <row r="66" spans="1:10" ht="26.1" customHeight="1">
      <c r="A66" s="354" t="s">
        <v>707</v>
      </c>
      <c r="B66" s="355" t="s">
        <v>803</v>
      </c>
      <c r="C66" s="354" t="s">
        <v>21</v>
      </c>
      <c r="D66" s="354" t="s">
        <v>804</v>
      </c>
      <c r="E66" s="520" t="s">
        <v>784</v>
      </c>
      <c r="F66" s="520"/>
      <c r="G66" s="353" t="s">
        <v>6</v>
      </c>
      <c r="H66" s="352">
        <v>2.4E-2</v>
      </c>
      <c r="I66" s="351">
        <v>14.89</v>
      </c>
      <c r="J66" s="351">
        <v>0.35</v>
      </c>
    </row>
    <row r="67" spans="1:10" ht="39" customHeight="1">
      <c r="A67" s="354" t="s">
        <v>707</v>
      </c>
      <c r="B67" s="355" t="s">
        <v>805</v>
      </c>
      <c r="C67" s="354" t="s">
        <v>21</v>
      </c>
      <c r="D67" s="354" t="s">
        <v>806</v>
      </c>
      <c r="E67" s="520" t="s">
        <v>777</v>
      </c>
      <c r="F67" s="520"/>
      <c r="G67" s="353" t="s">
        <v>39</v>
      </c>
      <c r="H67" s="352">
        <v>0.21560000000000001</v>
      </c>
      <c r="I67" s="351">
        <v>10.25</v>
      </c>
      <c r="J67" s="351">
        <v>2.2000000000000002</v>
      </c>
    </row>
    <row r="68" spans="1:10" ht="39" customHeight="1">
      <c r="A68" s="354" t="s">
        <v>707</v>
      </c>
      <c r="B68" s="355" t="s">
        <v>807</v>
      </c>
      <c r="C68" s="354" t="s">
        <v>21</v>
      </c>
      <c r="D68" s="354" t="s">
        <v>808</v>
      </c>
      <c r="E68" s="520" t="s">
        <v>777</v>
      </c>
      <c r="F68" s="520"/>
      <c r="G68" s="353" t="s">
        <v>39</v>
      </c>
      <c r="H68" s="352">
        <v>0.23960000000000001</v>
      </c>
      <c r="I68" s="351">
        <v>18.07</v>
      </c>
      <c r="J68" s="351">
        <v>4.32</v>
      </c>
    </row>
    <row r="69" spans="1:10" ht="39" customHeight="1">
      <c r="A69" s="354" t="s">
        <v>707</v>
      </c>
      <c r="B69" s="355" t="s">
        <v>809</v>
      </c>
      <c r="C69" s="354" t="s">
        <v>21</v>
      </c>
      <c r="D69" s="354" t="s">
        <v>810</v>
      </c>
      <c r="E69" s="520" t="s">
        <v>777</v>
      </c>
      <c r="F69" s="520"/>
      <c r="G69" s="353" t="s">
        <v>6</v>
      </c>
      <c r="H69" s="352">
        <v>4.7899999999999998E-2</v>
      </c>
      <c r="I69" s="351">
        <v>35.11</v>
      </c>
      <c r="J69" s="351">
        <v>1.68</v>
      </c>
    </row>
    <row r="70" spans="1:10" ht="26.1" customHeight="1">
      <c r="A70" s="354" t="s">
        <v>707</v>
      </c>
      <c r="B70" s="355" t="s">
        <v>811</v>
      </c>
      <c r="C70" s="354" t="s">
        <v>21</v>
      </c>
      <c r="D70" s="354" t="s">
        <v>812</v>
      </c>
      <c r="E70" s="520" t="s">
        <v>784</v>
      </c>
      <c r="F70" s="520"/>
      <c r="G70" s="353" t="s">
        <v>39</v>
      </c>
      <c r="H70" s="352">
        <v>0.21560000000000001</v>
      </c>
      <c r="I70" s="351">
        <v>9.84</v>
      </c>
      <c r="J70" s="351">
        <v>2.12</v>
      </c>
    </row>
    <row r="71" spans="1:10" ht="51.95" customHeight="1">
      <c r="A71" s="354" t="s">
        <v>707</v>
      </c>
      <c r="B71" s="355" t="s">
        <v>813</v>
      </c>
      <c r="C71" s="354" t="s">
        <v>21</v>
      </c>
      <c r="D71" s="354" t="s">
        <v>814</v>
      </c>
      <c r="E71" s="520" t="s">
        <v>800</v>
      </c>
      <c r="F71" s="520"/>
      <c r="G71" s="353" t="s">
        <v>6</v>
      </c>
      <c r="H71" s="352">
        <v>9.5799999999999996E-2</v>
      </c>
      <c r="I71" s="351">
        <v>161.19999999999999</v>
      </c>
      <c r="J71" s="351">
        <v>15.44</v>
      </c>
    </row>
    <row r="72" spans="1:10" ht="26.1" customHeight="1">
      <c r="A72" s="354" t="s">
        <v>707</v>
      </c>
      <c r="B72" s="355" t="s">
        <v>815</v>
      </c>
      <c r="C72" s="354" t="s">
        <v>65</v>
      </c>
      <c r="D72" s="354" t="s">
        <v>816</v>
      </c>
      <c r="E72" s="520" t="s">
        <v>817</v>
      </c>
      <c r="F72" s="520"/>
      <c r="G72" s="353" t="s">
        <v>818</v>
      </c>
      <c r="H72" s="352">
        <v>2.4E-2</v>
      </c>
      <c r="I72" s="351">
        <v>172.13</v>
      </c>
      <c r="J72" s="351">
        <v>4.13</v>
      </c>
    </row>
    <row r="73" spans="1:10" ht="26.1" customHeight="1">
      <c r="A73" s="354" t="s">
        <v>707</v>
      </c>
      <c r="B73" s="355" t="s">
        <v>819</v>
      </c>
      <c r="C73" s="354" t="s">
        <v>21</v>
      </c>
      <c r="D73" s="354" t="s">
        <v>820</v>
      </c>
      <c r="E73" s="520" t="s">
        <v>821</v>
      </c>
      <c r="F73" s="520"/>
      <c r="G73" s="353" t="s">
        <v>758</v>
      </c>
      <c r="H73" s="352">
        <v>1.78</v>
      </c>
      <c r="I73" s="351">
        <v>14.76</v>
      </c>
      <c r="J73" s="351">
        <v>26.27</v>
      </c>
    </row>
    <row r="74" spans="1:10" ht="51.95" customHeight="1">
      <c r="A74" s="354" t="s">
        <v>707</v>
      </c>
      <c r="B74" s="355" t="s">
        <v>822</v>
      </c>
      <c r="C74" s="354" t="s">
        <v>21</v>
      </c>
      <c r="D74" s="354" t="s">
        <v>823</v>
      </c>
      <c r="E74" s="520" t="s">
        <v>824</v>
      </c>
      <c r="F74" s="520"/>
      <c r="G74" s="353" t="s">
        <v>758</v>
      </c>
      <c r="H74" s="352">
        <v>1.1000000000000001</v>
      </c>
      <c r="I74" s="351">
        <v>46.54</v>
      </c>
      <c r="J74" s="351">
        <v>51.19</v>
      </c>
    </row>
    <row r="75" spans="1:10" ht="39" customHeight="1">
      <c r="A75" s="354" t="s">
        <v>707</v>
      </c>
      <c r="B75" s="355" t="s">
        <v>825</v>
      </c>
      <c r="C75" s="354" t="s">
        <v>21</v>
      </c>
      <c r="D75" s="354" t="s">
        <v>826</v>
      </c>
      <c r="E75" s="520" t="s">
        <v>827</v>
      </c>
      <c r="F75" s="520"/>
      <c r="G75" s="353" t="s">
        <v>6</v>
      </c>
      <c r="H75" s="352">
        <v>4.7899999999999998E-2</v>
      </c>
      <c r="I75" s="351">
        <v>33.340000000000003</v>
      </c>
      <c r="J75" s="351">
        <v>1.59</v>
      </c>
    </row>
    <row r="76" spans="1:10" ht="65.099999999999994" customHeight="1">
      <c r="A76" s="354" t="s">
        <v>707</v>
      </c>
      <c r="B76" s="355" t="s">
        <v>828</v>
      </c>
      <c r="C76" s="354" t="s">
        <v>21</v>
      </c>
      <c r="D76" s="354" t="s">
        <v>829</v>
      </c>
      <c r="E76" s="520" t="s">
        <v>784</v>
      </c>
      <c r="F76" s="520"/>
      <c r="G76" s="353" t="s">
        <v>39</v>
      </c>
      <c r="H76" s="352">
        <v>0.23960000000000001</v>
      </c>
      <c r="I76" s="351">
        <v>10.34</v>
      </c>
      <c r="J76" s="351">
        <v>2.4700000000000002</v>
      </c>
    </row>
    <row r="77" spans="1:10" ht="39" customHeight="1">
      <c r="A77" s="354" t="s">
        <v>707</v>
      </c>
      <c r="B77" s="355" t="s">
        <v>830</v>
      </c>
      <c r="C77" s="354" t="s">
        <v>21</v>
      </c>
      <c r="D77" s="354" t="s">
        <v>831</v>
      </c>
      <c r="E77" s="520" t="s">
        <v>777</v>
      </c>
      <c r="F77" s="520"/>
      <c r="G77" s="353" t="s">
        <v>6</v>
      </c>
      <c r="H77" s="352">
        <v>2.4E-2</v>
      </c>
      <c r="I77" s="351">
        <v>80.680000000000007</v>
      </c>
      <c r="J77" s="351">
        <v>1.93</v>
      </c>
    </row>
    <row r="78" spans="1:10" ht="39" customHeight="1">
      <c r="A78" s="354" t="s">
        <v>707</v>
      </c>
      <c r="B78" s="355" t="s">
        <v>832</v>
      </c>
      <c r="C78" s="354" t="s">
        <v>21</v>
      </c>
      <c r="D78" s="354" t="s">
        <v>833</v>
      </c>
      <c r="E78" s="520" t="s">
        <v>827</v>
      </c>
      <c r="F78" s="520"/>
      <c r="G78" s="353" t="s">
        <v>6</v>
      </c>
      <c r="H78" s="352">
        <v>2.4E-2</v>
      </c>
      <c r="I78" s="351">
        <v>123.51</v>
      </c>
      <c r="J78" s="351">
        <v>2.96</v>
      </c>
    </row>
    <row r="79" spans="1:10" ht="26.1" customHeight="1">
      <c r="A79" s="373" t="s">
        <v>724</v>
      </c>
      <c r="B79" s="374" t="s">
        <v>834</v>
      </c>
      <c r="C79" s="373" t="s">
        <v>21</v>
      </c>
      <c r="D79" s="373" t="s">
        <v>835</v>
      </c>
      <c r="E79" s="528" t="s">
        <v>727</v>
      </c>
      <c r="F79" s="528"/>
      <c r="G79" s="371" t="s">
        <v>39</v>
      </c>
      <c r="H79" s="372">
        <v>1.05</v>
      </c>
      <c r="I79" s="378">
        <v>5.35</v>
      </c>
      <c r="J79" s="378">
        <v>5.6174999999999997</v>
      </c>
    </row>
    <row r="80" spans="1:10" ht="39" customHeight="1" thickBot="1">
      <c r="A80" s="373" t="s">
        <v>724</v>
      </c>
      <c r="B80" s="374" t="s">
        <v>836</v>
      </c>
      <c r="C80" s="373" t="s">
        <v>21</v>
      </c>
      <c r="D80" s="373" t="s">
        <v>837</v>
      </c>
      <c r="E80" s="528" t="s">
        <v>727</v>
      </c>
      <c r="F80" s="528"/>
      <c r="G80" s="371" t="s">
        <v>6</v>
      </c>
      <c r="H80" s="372">
        <v>2.4E-2</v>
      </c>
      <c r="I80" s="378">
        <v>17.75</v>
      </c>
      <c r="J80" s="378">
        <v>0.42599999999999999</v>
      </c>
    </row>
    <row r="81" spans="1:10" ht="0.95" customHeight="1" thickTop="1">
      <c r="A81" s="350"/>
      <c r="B81" s="350"/>
      <c r="C81" s="350"/>
      <c r="D81" s="350"/>
      <c r="E81" s="350"/>
      <c r="F81" s="350"/>
      <c r="G81" s="350"/>
      <c r="H81" s="350"/>
      <c r="I81" s="350"/>
      <c r="J81" s="350"/>
    </row>
    <row r="82" spans="1:10" ht="18" customHeight="1">
      <c r="A82" s="363" t="s">
        <v>838</v>
      </c>
      <c r="B82" s="361" t="s">
        <v>695</v>
      </c>
      <c r="C82" s="363" t="s">
        <v>696</v>
      </c>
      <c r="D82" s="363" t="s">
        <v>697</v>
      </c>
      <c r="E82" s="522" t="s">
        <v>698</v>
      </c>
      <c r="F82" s="522"/>
      <c r="G82" s="362" t="s">
        <v>699</v>
      </c>
      <c r="H82" s="361" t="s">
        <v>700</v>
      </c>
      <c r="I82" s="361" t="s">
        <v>701</v>
      </c>
      <c r="J82" s="361" t="s">
        <v>702</v>
      </c>
    </row>
    <row r="83" spans="1:10" ht="26.1" customHeight="1">
      <c r="A83" s="359" t="s">
        <v>703</v>
      </c>
      <c r="B83" s="360" t="s">
        <v>839</v>
      </c>
      <c r="C83" s="359" t="s">
        <v>21</v>
      </c>
      <c r="D83" s="359" t="s">
        <v>840</v>
      </c>
      <c r="E83" s="523" t="s">
        <v>841</v>
      </c>
      <c r="F83" s="523"/>
      <c r="G83" s="358" t="s">
        <v>39</v>
      </c>
      <c r="H83" s="357">
        <v>1</v>
      </c>
      <c r="I83" s="356">
        <v>15.41</v>
      </c>
      <c r="J83" s="356">
        <v>15.41</v>
      </c>
    </row>
    <row r="84" spans="1:10" ht="39" customHeight="1">
      <c r="A84" s="354" t="s">
        <v>707</v>
      </c>
      <c r="B84" s="355" t="s">
        <v>846</v>
      </c>
      <c r="C84" s="354" t="s">
        <v>21</v>
      </c>
      <c r="D84" s="354" t="s">
        <v>847</v>
      </c>
      <c r="E84" s="520" t="s">
        <v>714</v>
      </c>
      <c r="F84" s="520"/>
      <c r="G84" s="353" t="s">
        <v>718</v>
      </c>
      <c r="H84" s="352">
        <v>7.0000000000000001E-3</v>
      </c>
      <c r="I84" s="351">
        <v>42</v>
      </c>
      <c r="J84" s="351">
        <v>0.28999999999999998</v>
      </c>
    </row>
    <row r="85" spans="1:10" ht="26.1" customHeight="1">
      <c r="A85" s="354" t="s">
        <v>707</v>
      </c>
      <c r="B85" s="355" t="s">
        <v>844</v>
      </c>
      <c r="C85" s="354" t="s">
        <v>21</v>
      </c>
      <c r="D85" s="354" t="s">
        <v>845</v>
      </c>
      <c r="E85" s="520" t="s">
        <v>710</v>
      </c>
      <c r="F85" s="520"/>
      <c r="G85" s="353" t="s">
        <v>711</v>
      </c>
      <c r="H85" s="352">
        <v>2.1000000000000001E-2</v>
      </c>
      <c r="I85" s="351">
        <v>27.03</v>
      </c>
      <c r="J85" s="351">
        <v>0.56000000000000005</v>
      </c>
    </row>
    <row r="86" spans="1:10" ht="24" customHeight="1">
      <c r="A86" s="354" t="s">
        <v>707</v>
      </c>
      <c r="B86" s="355" t="s">
        <v>759</v>
      </c>
      <c r="C86" s="354" t="s">
        <v>21</v>
      </c>
      <c r="D86" s="354" t="s">
        <v>760</v>
      </c>
      <c r="E86" s="520" t="s">
        <v>710</v>
      </c>
      <c r="F86" s="520"/>
      <c r="G86" s="353" t="s">
        <v>711</v>
      </c>
      <c r="H86" s="352">
        <v>9.0999999999999998E-2</v>
      </c>
      <c r="I86" s="351">
        <v>32.89</v>
      </c>
      <c r="J86" s="351">
        <v>2.99</v>
      </c>
    </row>
    <row r="87" spans="1:10" ht="39" customHeight="1">
      <c r="A87" s="354" t="s">
        <v>707</v>
      </c>
      <c r="B87" s="355" t="s">
        <v>842</v>
      </c>
      <c r="C87" s="354" t="s">
        <v>21</v>
      </c>
      <c r="D87" s="354" t="s">
        <v>843</v>
      </c>
      <c r="E87" s="520" t="s">
        <v>714</v>
      </c>
      <c r="F87" s="520"/>
      <c r="G87" s="353" t="s">
        <v>715</v>
      </c>
      <c r="H87" s="352">
        <v>0.03</v>
      </c>
      <c r="I87" s="351">
        <v>40.450000000000003</v>
      </c>
      <c r="J87" s="351">
        <v>1.21</v>
      </c>
    </row>
    <row r="88" spans="1:10" ht="26.1" customHeight="1">
      <c r="A88" s="373" t="s">
        <v>724</v>
      </c>
      <c r="B88" s="374" t="s">
        <v>848</v>
      </c>
      <c r="C88" s="373" t="s">
        <v>21</v>
      </c>
      <c r="D88" s="373" t="s">
        <v>849</v>
      </c>
      <c r="E88" s="528" t="s">
        <v>727</v>
      </c>
      <c r="F88" s="528"/>
      <c r="G88" s="371" t="s">
        <v>39</v>
      </c>
      <c r="H88" s="372">
        <v>1.31</v>
      </c>
      <c r="I88" s="378">
        <v>7.61</v>
      </c>
      <c r="J88" s="378">
        <v>9.9690999999999992</v>
      </c>
    </row>
    <row r="89" spans="1:10" ht="24" customHeight="1" thickBot="1">
      <c r="A89" s="373" t="s">
        <v>724</v>
      </c>
      <c r="B89" s="374" t="s">
        <v>850</v>
      </c>
      <c r="C89" s="373" t="s">
        <v>21</v>
      </c>
      <c r="D89" s="373" t="s">
        <v>851</v>
      </c>
      <c r="E89" s="528" t="s">
        <v>727</v>
      </c>
      <c r="F89" s="528"/>
      <c r="G89" s="371" t="s">
        <v>74</v>
      </c>
      <c r="H89" s="372">
        <v>2.3E-2</v>
      </c>
      <c r="I89" s="378">
        <v>17.57</v>
      </c>
      <c r="J89" s="378">
        <v>0.40411000000000002</v>
      </c>
    </row>
    <row r="90" spans="1:10" ht="0.95" customHeight="1" thickTop="1">
      <c r="A90" s="350"/>
      <c r="B90" s="350"/>
      <c r="C90" s="350"/>
      <c r="D90" s="350"/>
      <c r="E90" s="350"/>
      <c r="F90" s="350"/>
      <c r="G90" s="350"/>
      <c r="H90" s="350"/>
      <c r="I90" s="350"/>
      <c r="J90" s="350"/>
    </row>
    <row r="91" spans="1:10" ht="24" customHeight="1">
      <c r="A91" s="376" t="s">
        <v>852</v>
      </c>
      <c r="B91" s="376"/>
      <c r="C91" s="376"/>
      <c r="D91" s="376" t="s">
        <v>853</v>
      </c>
      <c r="E91" s="376"/>
      <c r="F91" s="521"/>
      <c r="G91" s="521"/>
      <c r="H91" s="377"/>
      <c r="I91" s="376"/>
      <c r="J91" s="375"/>
    </row>
    <row r="92" spans="1:10" ht="18" customHeight="1">
      <c r="A92" s="363" t="s">
        <v>854</v>
      </c>
      <c r="B92" s="361" t="s">
        <v>695</v>
      </c>
      <c r="C92" s="363" t="s">
        <v>696</v>
      </c>
      <c r="D92" s="363" t="s">
        <v>697</v>
      </c>
      <c r="E92" s="522" t="s">
        <v>698</v>
      </c>
      <c r="F92" s="522"/>
      <c r="G92" s="362" t="s">
        <v>699</v>
      </c>
      <c r="H92" s="361" t="s">
        <v>700</v>
      </c>
      <c r="I92" s="361" t="s">
        <v>701</v>
      </c>
      <c r="J92" s="361" t="s">
        <v>702</v>
      </c>
    </row>
    <row r="93" spans="1:10" ht="51.95" customHeight="1">
      <c r="A93" s="359" t="s">
        <v>703</v>
      </c>
      <c r="B93" s="360" t="s">
        <v>855</v>
      </c>
      <c r="C93" s="359" t="s">
        <v>21</v>
      </c>
      <c r="D93" s="359" t="s">
        <v>856</v>
      </c>
      <c r="E93" s="523" t="s">
        <v>857</v>
      </c>
      <c r="F93" s="523"/>
      <c r="G93" s="358" t="s">
        <v>781</v>
      </c>
      <c r="H93" s="357">
        <v>1</v>
      </c>
      <c r="I93" s="356">
        <v>9.2899999999999991</v>
      </c>
      <c r="J93" s="356">
        <v>9.2899999999999991</v>
      </c>
    </row>
    <row r="94" spans="1:10" ht="39" customHeight="1">
      <c r="A94" s="354" t="s">
        <v>707</v>
      </c>
      <c r="B94" s="355" t="s">
        <v>864</v>
      </c>
      <c r="C94" s="354" t="s">
        <v>21</v>
      </c>
      <c r="D94" s="354" t="s">
        <v>865</v>
      </c>
      <c r="E94" s="520" t="s">
        <v>714</v>
      </c>
      <c r="F94" s="520"/>
      <c r="G94" s="353" t="s">
        <v>718</v>
      </c>
      <c r="H94" s="352">
        <v>8.3333000000000001E-3</v>
      </c>
      <c r="I94" s="351">
        <v>216.86</v>
      </c>
      <c r="J94" s="351">
        <v>1.8</v>
      </c>
    </row>
    <row r="95" spans="1:10" ht="65.099999999999994" customHeight="1">
      <c r="A95" s="354" t="s">
        <v>707</v>
      </c>
      <c r="B95" s="355" t="s">
        <v>860</v>
      </c>
      <c r="C95" s="354" t="s">
        <v>21</v>
      </c>
      <c r="D95" s="354" t="s">
        <v>861</v>
      </c>
      <c r="E95" s="520" t="s">
        <v>714</v>
      </c>
      <c r="F95" s="520"/>
      <c r="G95" s="353" t="s">
        <v>718</v>
      </c>
      <c r="H95" s="352">
        <v>1.9934799999999999E-2</v>
      </c>
      <c r="I95" s="351">
        <v>274.2</v>
      </c>
      <c r="J95" s="351">
        <v>5.46</v>
      </c>
    </row>
    <row r="96" spans="1:10" ht="65.099999999999994" customHeight="1">
      <c r="A96" s="354" t="s">
        <v>707</v>
      </c>
      <c r="B96" s="355" t="s">
        <v>862</v>
      </c>
      <c r="C96" s="354" t="s">
        <v>21</v>
      </c>
      <c r="D96" s="354" t="s">
        <v>863</v>
      </c>
      <c r="E96" s="520" t="s">
        <v>714</v>
      </c>
      <c r="F96" s="520"/>
      <c r="G96" s="353" t="s">
        <v>715</v>
      </c>
      <c r="H96" s="352">
        <v>1.2783600000000001E-2</v>
      </c>
      <c r="I96" s="351">
        <v>81.81</v>
      </c>
      <c r="J96" s="351">
        <v>1.04</v>
      </c>
    </row>
    <row r="97" spans="1:10" ht="39" customHeight="1" thickBot="1">
      <c r="A97" s="354" t="s">
        <v>707</v>
      </c>
      <c r="B97" s="355" t="s">
        <v>858</v>
      </c>
      <c r="C97" s="354" t="s">
        <v>21</v>
      </c>
      <c r="D97" s="354" t="s">
        <v>859</v>
      </c>
      <c r="E97" s="520" t="s">
        <v>714</v>
      </c>
      <c r="F97" s="520"/>
      <c r="G97" s="353" t="s">
        <v>715</v>
      </c>
      <c r="H97" s="352">
        <v>1.0079899999999999E-2</v>
      </c>
      <c r="I97" s="351">
        <v>98.72</v>
      </c>
      <c r="J97" s="351">
        <v>0.99</v>
      </c>
    </row>
    <row r="98" spans="1:10" ht="0.95" customHeight="1" thickTop="1">
      <c r="A98" s="350"/>
      <c r="B98" s="350"/>
      <c r="C98" s="350"/>
      <c r="D98" s="350"/>
      <c r="E98" s="350"/>
      <c r="F98" s="350"/>
      <c r="G98" s="350"/>
      <c r="H98" s="350"/>
      <c r="I98" s="350"/>
      <c r="J98" s="350"/>
    </row>
    <row r="99" spans="1:10" ht="18" customHeight="1">
      <c r="A99" s="363" t="s">
        <v>866</v>
      </c>
      <c r="B99" s="361" t="s">
        <v>695</v>
      </c>
      <c r="C99" s="363" t="s">
        <v>696</v>
      </c>
      <c r="D99" s="363" t="s">
        <v>697</v>
      </c>
      <c r="E99" s="522" t="s">
        <v>698</v>
      </c>
      <c r="F99" s="522"/>
      <c r="G99" s="362" t="s">
        <v>699</v>
      </c>
      <c r="H99" s="361" t="s">
        <v>700</v>
      </c>
      <c r="I99" s="361" t="s">
        <v>701</v>
      </c>
      <c r="J99" s="361" t="s">
        <v>702</v>
      </c>
    </row>
    <row r="100" spans="1:10" ht="39" customHeight="1">
      <c r="A100" s="359" t="s">
        <v>703</v>
      </c>
      <c r="B100" s="360" t="s">
        <v>867</v>
      </c>
      <c r="C100" s="359" t="s">
        <v>21</v>
      </c>
      <c r="D100" s="359" t="s">
        <v>868</v>
      </c>
      <c r="E100" s="523" t="s">
        <v>857</v>
      </c>
      <c r="F100" s="523"/>
      <c r="G100" s="358" t="s">
        <v>869</v>
      </c>
      <c r="H100" s="357">
        <v>1</v>
      </c>
      <c r="I100" s="356">
        <v>2.64</v>
      </c>
      <c r="J100" s="356">
        <v>2.64</v>
      </c>
    </row>
    <row r="101" spans="1:10" ht="65.099999999999994" customHeight="1">
      <c r="A101" s="354" t="s">
        <v>707</v>
      </c>
      <c r="B101" s="355" t="s">
        <v>862</v>
      </c>
      <c r="C101" s="354" t="s">
        <v>21</v>
      </c>
      <c r="D101" s="354" t="s">
        <v>863</v>
      </c>
      <c r="E101" s="520" t="s">
        <v>714</v>
      </c>
      <c r="F101" s="520"/>
      <c r="G101" s="353" t="s">
        <v>715</v>
      </c>
      <c r="H101" s="352">
        <v>3.2672000000000001E-3</v>
      </c>
      <c r="I101" s="351">
        <v>81.81</v>
      </c>
      <c r="J101" s="351">
        <v>0.26</v>
      </c>
    </row>
    <row r="102" spans="1:10" ht="65.099999999999994" customHeight="1" thickBot="1">
      <c r="A102" s="354" t="s">
        <v>707</v>
      </c>
      <c r="B102" s="355" t="s">
        <v>860</v>
      </c>
      <c r="C102" s="354" t="s">
        <v>21</v>
      </c>
      <c r="D102" s="354" t="s">
        <v>861</v>
      </c>
      <c r="E102" s="520" t="s">
        <v>714</v>
      </c>
      <c r="F102" s="520"/>
      <c r="G102" s="353" t="s">
        <v>718</v>
      </c>
      <c r="H102" s="352">
        <v>8.6957000000000007E-3</v>
      </c>
      <c r="I102" s="351">
        <v>274.2</v>
      </c>
      <c r="J102" s="351">
        <v>2.38</v>
      </c>
    </row>
    <row r="103" spans="1:10" ht="0.95" customHeight="1" thickTop="1">
      <c r="A103" s="350"/>
      <c r="B103" s="350"/>
      <c r="C103" s="350"/>
      <c r="D103" s="350"/>
      <c r="E103" s="350"/>
      <c r="F103" s="350"/>
      <c r="G103" s="350"/>
      <c r="H103" s="350"/>
      <c r="I103" s="350"/>
      <c r="J103" s="350"/>
    </row>
    <row r="104" spans="1:10" ht="24" customHeight="1">
      <c r="A104" s="376" t="s">
        <v>870</v>
      </c>
      <c r="B104" s="376"/>
      <c r="C104" s="376"/>
      <c r="D104" s="376" t="s">
        <v>871</v>
      </c>
      <c r="E104" s="376"/>
      <c r="F104" s="521"/>
      <c r="G104" s="521"/>
      <c r="H104" s="377"/>
      <c r="I104" s="376"/>
      <c r="J104" s="375"/>
    </row>
    <row r="105" spans="1:10" ht="18" customHeight="1">
      <c r="A105" s="363" t="s">
        <v>872</v>
      </c>
      <c r="B105" s="361" t="s">
        <v>695</v>
      </c>
      <c r="C105" s="363" t="s">
        <v>696</v>
      </c>
      <c r="D105" s="363" t="s">
        <v>697</v>
      </c>
      <c r="E105" s="522" t="s">
        <v>698</v>
      </c>
      <c r="F105" s="522"/>
      <c r="G105" s="362" t="s">
        <v>699</v>
      </c>
      <c r="H105" s="361" t="s">
        <v>700</v>
      </c>
      <c r="I105" s="361" t="s">
        <v>701</v>
      </c>
      <c r="J105" s="361" t="s">
        <v>702</v>
      </c>
    </row>
    <row r="106" spans="1:10" ht="90.95" customHeight="1">
      <c r="A106" s="359" t="s">
        <v>703</v>
      </c>
      <c r="B106" s="360" t="s">
        <v>51</v>
      </c>
      <c r="C106" s="359" t="s">
        <v>705</v>
      </c>
      <c r="D106" s="359" t="s">
        <v>52</v>
      </c>
      <c r="E106" s="523" t="s">
        <v>873</v>
      </c>
      <c r="F106" s="523"/>
      <c r="G106" s="358" t="s">
        <v>17</v>
      </c>
      <c r="H106" s="357">
        <v>1</v>
      </c>
      <c r="I106" s="356">
        <v>43848.09</v>
      </c>
      <c r="J106" s="356">
        <v>43848.09</v>
      </c>
    </row>
    <row r="107" spans="1:10" ht="51.95" customHeight="1">
      <c r="A107" s="354" t="s">
        <v>707</v>
      </c>
      <c r="B107" s="355" t="s">
        <v>874</v>
      </c>
      <c r="C107" s="354" t="s">
        <v>21</v>
      </c>
      <c r="D107" s="354" t="s">
        <v>875</v>
      </c>
      <c r="E107" s="520" t="s">
        <v>876</v>
      </c>
      <c r="F107" s="520"/>
      <c r="G107" s="353" t="s">
        <v>758</v>
      </c>
      <c r="H107" s="352">
        <v>131.58000000000001</v>
      </c>
      <c r="I107" s="351">
        <v>61.25</v>
      </c>
      <c r="J107" s="351">
        <v>8059.27</v>
      </c>
    </row>
    <row r="108" spans="1:10" ht="39" customHeight="1">
      <c r="A108" s="354" t="s">
        <v>707</v>
      </c>
      <c r="B108" s="355" t="s">
        <v>877</v>
      </c>
      <c r="C108" s="354" t="s">
        <v>21</v>
      </c>
      <c r="D108" s="354" t="s">
        <v>878</v>
      </c>
      <c r="E108" s="520" t="s">
        <v>876</v>
      </c>
      <c r="F108" s="520"/>
      <c r="G108" s="353" t="s">
        <v>758</v>
      </c>
      <c r="H108" s="352">
        <v>131.58000000000001</v>
      </c>
      <c r="I108" s="351">
        <v>13.93</v>
      </c>
      <c r="J108" s="351">
        <v>1832.9</v>
      </c>
    </row>
    <row r="109" spans="1:10" ht="65.099999999999994" customHeight="1">
      <c r="A109" s="354" t="s">
        <v>707</v>
      </c>
      <c r="B109" s="355" t="s">
        <v>879</v>
      </c>
      <c r="C109" s="354" t="s">
        <v>21</v>
      </c>
      <c r="D109" s="354" t="s">
        <v>880</v>
      </c>
      <c r="E109" s="520" t="s">
        <v>881</v>
      </c>
      <c r="F109" s="520"/>
      <c r="G109" s="353" t="s">
        <v>39</v>
      </c>
      <c r="H109" s="352">
        <v>17.940000000000001</v>
      </c>
      <c r="I109" s="351">
        <v>704.25</v>
      </c>
      <c r="J109" s="351">
        <v>12634.24</v>
      </c>
    </row>
    <row r="110" spans="1:10" ht="26.1" customHeight="1">
      <c r="A110" s="354" t="s">
        <v>707</v>
      </c>
      <c r="B110" s="355" t="s">
        <v>882</v>
      </c>
      <c r="C110" s="354" t="s">
        <v>21</v>
      </c>
      <c r="D110" s="354" t="s">
        <v>883</v>
      </c>
      <c r="E110" s="520" t="s">
        <v>710</v>
      </c>
      <c r="F110" s="520"/>
      <c r="G110" s="353" t="s">
        <v>711</v>
      </c>
      <c r="H110" s="352">
        <v>120</v>
      </c>
      <c r="I110" s="351">
        <v>29.01</v>
      </c>
      <c r="J110" s="351">
        <v>3481.2</v>
      </c>
    </row>
    <row r="111" spans="1:10" ht="24" customHeight="1">
      <c r="A111" s="354" t="s">
        <v>707</v>
      </c>
      <c r="B111" s="355" t="s">
        <v>884</v>
      </c>
      <c r="C111" s="354" t="s">
        <v>21</v>
      </c>
      <c r="D111" s="354" t="s">
        <v>885</v>
      </c>
      <c r="E111" s="520" t="s">
        <v>710</v>
      </c>
      <c r="F111" s="520"/>
      <c r="G111" s="353" t="s">
        <v>711</v>
      </c>
      <c r="H111" s="352">
        <v>65</v>
      </c>
      <c r="I111" s="351">
        <v>34.700000000000003</v>
      </c>
      <c r="J111" s="351">
        <v>2255.5</v>
      </c>
    </row>
    <row r="112" spans="1:10" ht="26.1" customHeight="1">
      <c r="A112" s="354" t="s">
        <v>707</v>
      </c>
      <c r="B112" s="355" t="s">
        <v>886</v>
      </c>
      <c r="C112" s="354" t="s">
        <v>21</v>
      </c>
      <c r="D112" s="354" t="s">
        <v>887</v>
      </c>
      <c r="E112" s="520" t="s">
        <v>710</v>
      </c>
      <c r="F112" s="520"/>
      <c r="G112" s="353" t="s">
        <v>711</v>
      </c>
      <c r="H112" s="352">
        <v>120</v>
      </c>
      <c r="I112" s="351">
        <v>26.15</v>
      </c>
      <c r="J112" s="351">
        <v>3138</v>
      </c>
    </row>
    <row r="113" spans="1:10" ht="26.1" customHeight="1">
      <c r="A113" s="373" t="s">
        <v>724</v>
      </c>
      <c r="B113" s="374" t="s">
        <v>888</v>
      </c>
      <c r="C113" s="373" t="s">
        <v>21</v>
      </c>
      <c r="D113" s="373" t="s">
        <v>889</v>
      </c>
      <c r="E113" s="528" t="s">
        <v>727</v>
      </c>
      <c r="F113" s="528"/>
      <c r="G113" s="371" t="s">
        <v>6</v>
      </c>
      <c r="H113" s="372">
        <v>50</v>
      </c>
      <c r="I113" s="378">
        <v>2.81</v>
      </c>
      <c r="J113" s="378">
        <v>140.5</v>
      </c>
    </row>
    <row r="114" spans="1:10" ht="26.1" customHeight="1">
      <c r="A114" s="373" t="s">
        <v>724</v>
      </c>
      <c r="B114" s="374" t="s">
        <v>890</v>
      </c>
      <c r="C114" s="373" t="s">
        <v>21</v>
      </c>
      <c r="D114" s="373" t="s">
        <v>891</v>
      </c>
      <c r="E114" s="528" t="s">
        <v>727</v>
      </c>
      <c r="F114" s="528"/>
      <c r="G114" s="371" t="s">
        <v>74</v>
      </c>
      <c r="H114" s="372">
        <v>389.38</v>
      </c>
      <c r="I114" s="378">
        <v>10.4</v>
      </c>
      <c r="J114" s="378">
        <v>4049.5520000000001</v>
      </c>
    </row>
    <row r="115" spans="1:10" ht="39" customHeight="1">
      <c r="A115" s="373" t="s">
        <v>724</v>
      </c>
      <c r="B115" s="374" t="s">
        <v>892</v>
      </c>
      <c r="C115" s="373" t="s">
        <v>21</v>
      </c>
      <c r="D115" s="373" t="s">
        <v>893</v>
      </c>
      <c r="E115" s="528" t="s">
        <v>727</v>
      </c>
      <c r="F115" s="528"/>
      <c r="G115" s="371" t="s">
        <v>74</v>
      </c>
      <c r="H115" s="372">
        <v>663.63</v>
      </c>
      <c r="I115" s="378">
        <v>9.1199999999999992</v>
      </c>
      <c r="J115" s="378">
        <v>6052.3055999999997</v>
      </c>
    </row>
    <row r="116" spans="1:10" ht="26.1" customHeight="1" thickBot="1">
      <c r="A116" s="373" t="s">
        <v>724</v>
      </c>
      <c r="B116" s="374" t="s">
        <v>894</v>
      </c>
      <c r="C116" s="373" t="s">
        <v>21</v>
      </c>
      <c r="D116" s="373" t="s">
        <v>895</v>
      </c>
      <c r="E116" s="528" t="s">
        <v>727</v>
      </c>
      <c r="F116" s="528"/>
      <c r="G116" s="371" t="s">
        <v>74</v>
      </c>
      <c r="H116" s="372">
        <v>35.1</v>
      </c>
      <c r="I116" s="378">
        <v>62.81</v>
      </c>
      <c r="J116" s="378">
        <v>2204.6309999999999</v>
      </c>
    </row>
    <row r="117" spans="1:10" ht="0.95" customHeight="1" thickTop="1">
      <c r="A117" s="350"/>
      <c r="B117" s="350"/>
      <c r="C117" s="350"/>
      <c r="D117" s="350"/>
      <c r="E117" s="350"/>
      <c r="F117" s="350"/>
      <c r="G117" s="350"/>
      <c r="H117" s="350"/>
      <c r="I117" s="350"/>
      <c r="J117" s="350"/>
    </row>
    <row r="118" spans="1:10" ht="18" customHeight="1">
      <c r="A118" s="363" t="s">
        <v>896</v>
      </c>
      <c r="B118" s="361" t="s">
        <v>695</v>
      </c>
      <c r="C118" s="363" t="s">
        <v>696</v>
      </c>
      <c r="D118" s="363" t="s">
        <v>697</v>
      </c>
      <c r="E118" s="522" t="s">
        <v>698</v>
      </c>
      <c r="F118" s="522"/>
      <c r="G118" s="362" t="s">
        <v>699</v>
      </c>
      <c r="H118" s="361" t="s">
        <v>700</v>
      </c>
      <c r="I118" s="361" t="s">
        <v>701</v>
      </c>
      <c r="J118" s="361" t="s">
        <v>702</v>
      </c>
    </row>
    <row r="119" spans="1:10" ht="65.099999999999994" customHeight="1">
      <c r="A119" s="359" t="s">
        <v>703</v>
      </c>
      <c r="B119" s="360" t="s">
        <v>879</v>
      </c>
      <c r="C119" s="359" t="s">
        <v>21</v>
      </c>
      <c r="D119" s="359" t="s">
        <v>880</v>
      </c>
      <c r="E119" s="523" t="s">
        <v>881</v>
      </c>
      <c r="F119" s="523"/>
      <c r="G119" s="358" t="s">
        <v>39</v>
      </c>
      <c r="H119" s="357">
        <v>1</v>
      </c>
      <c r="I119" s="356">
        <v>704.25</v>
      </c>
      <c r="J119" s="356">
        <v>704.25</v>
      </c>
    </row>
    <row r="120" spans="1:10" ht="24" customHeight="1">
      <c r="A120" s="354" t="s">
        <v>707</v>
      </c>
      <c r="B120" s="355" t="s">
        <v>897</v>
      </c>
      <c r="C120" s="354" t="s">
        <v>21</v>
      </c>
      <c r="D120" s="354" t="s">
        <v>898</v>
      </c>
      <c r="E120" s="520" t="s">
        <v>710</v>
      </c>
      <c r="F120" s="520"/>
      <c r="G120" s="353" t="s">
        <v>711</v>
      </c>
      <c r="H120" s="352">
        <v>5.51</v>
      </c>
      <c r="I120" s="351">
        <v>33.369999999999997</v>
      </c>
      <c r="J120" s="351">
        <v>183.86</v>
      </c>
    </row>
    <row r="121" spans="1:10" ht="26.1" customHeight="1">
      <c r="A121" s="354" t="s">
        <v>707</v>
      </c>
      <c r="B121" s="355" t="s">
        <v>899</v>
      </c>
      <c r="C121" s="354" t="s">
        <v>21</v>
      </c>
      <c r="D121" s="354" t="s">
        <v>900</v>
      </c>
      <c r="E121" s="520" t="s">
        <v>710</v>
      </c>
      <c r="F121" s="520"/>
      <c r="G121" s="353" t="s">
        <v>711</v>
      </c>
      <c r="H121" s="352">
        <v>4.5259999999999998</v>
      </c>
      <c r="I121" s="351">
        <v>27.45</v>
      </c>
      <c r="J121" s="351">
        <v>124.23</v>
      </c>
    </row>
    <row r="122" spans="1:10" ht="26.1" customHeight="1">
      <c r="A122" s="373" t="s">
        <v>724</v>
      </c>
      <c r="B122" s="374" t="s">
        <v>901</v>
      </c>
      <c r="C122" s="373" t="s">
        <v>21</v>
      </c>
      <c r="D122" s="373" t="s">
        <v>902</v>
      </c>
      <c r="E122" s="528" t="s">
        <v>727</v>
      </c>
      <c r="F122" s="528"/>
      <c r="G122" s="371" t="s">
        <v>74</v>
      </c>
      <c r="H122" s="372">
        <v>0.89600000000000002</v>
      </c>
      <c r="I122" s="378">
        <v>9.25</v>
      </c>
      <c r="J122" s="378">
        <v>8.2880000000000003</v>
      </c>
    </row>
    <row r="123" spans="1:10" ht="39" customHeight="1">
      <c r="A123" s="373" t="s">
        <v>724</v>
      </c>
      <c r="B123" s="374" t="s">
        <v>903</v>
      </c>
      <c r="C123" s="373" t="s">
        <v>21</v>
      </c>
      <c r="D123" s="373" t="s">
        <v>904</v>
      </c>
      <c r="E123" s="528" t="s">
        <v>727</v>
      </c>
      <c r="F123" s="528"/>
      <c r="G123" s="371" t="s">
        <v>39</v>
      </c>
      <c r="H123" s="372">
        <v>2.0230000000000001</v>
      </c>
      <c r="I123" s="378">
        <v>38.68</v>
      </c>
      <c r="J123" s="378">
        <v>78.249639999999999</v>
      </c>
    </row>
    <row r="124" spans="1:10" ht="39" customHeight="1">
      <c r="A124" s="373" t="s">
        <v>724</v>
      </c>
      <c r="B124" s="374" t="s">
        <v>905</v>
      </c>
      <c r="C124" s="373" t="s">
        <v>21</v>
      </c>
      <c r="D124" s="373" t="s">
        <v>906</v>
      </c>
      <c r="E124" s="528" t="s">
        <v>727</v>
      </c>
      <c r="F124" s="528"/>
      <c r="G124" s="371" t="s">
        <v>39</v>
      </c>
      <c r="H124" s="372">
        <v>6.25</v>
      </c>
      <c r="I124" s="378">
        <v>28.81</v>
      </c>
      <c r="J124" s="378">
        <v>180.0625</v>
      </c>
    </row>
    <row r="125" spans="1:10" ht="26.1" customHeight="1">
      <c r="A125" s="373" t="s">
        <v>724</v>
      </c>
      <c r="B125" s="374" t="s">
        <v>888</v>
      </c>
      <c r="C125" s="373" t="s">
        <v>21</v>
      </c>
      <c r="D125" s="373" t="s">
        <v>889</v>
      </c>
      <c r="E125" s="528" t="s">
        <v>727</v>
      </c>
      <c r="F125" s="528"/>
      <c r="G125" s="371" t="s">
        <v>6</v>
      </c>
      <c r="H125" s="372">
        <v>3.3330000000000002</v>
      </c>
      <c r="I125" s="378">
        <v>2.81</v>
      </c>
      <c r="J125" s="378">
        <v>9.3657299999999992</v>
      </c>
    </row>
    <row r="126" spans="1:10" ht="26.1" customHeight="1">
      <c r="A126" s="373" t="s">
        <v>724</v>
      </c>
      <c r="B126" s="374" t="s">
        <v>907</v>
      </c>
      <c r="C126" s="373" t="s">
        <v>21</v>
      </c>
      <c r="D126" s="373" t="s">
        <v>908</v>
      </c>
      <c r="E126" s="528" t="s">
        <v>727</v>
      </c>
      <c r="F126" s="528"/>
      <c r="G126" s="371" t="s">
        <v>74</v>
      </c>
      <c r="H126" s="372">
        <v>6.5000000000000002E-2</v>
      </c>
      <c r="I126" s="378">
        <v>60.32</v>
      </c>
      <c r="J126" s="378">
        <v>3.9207999999999998</v>
      </c>
    </row>
    <row r="127" spans="1:10" ht="39" customHeight="1">
      <c r="A127" s="373" t="s">
        <v>724</v>
      </c>
      <c r="B127" s="374" t="s">
        <v>909</v>
      </c>
      <c r="C127" s="373" t="s">
        <v>21</v>
      </c>
      <c r="D127" s="373" t="s">
        <v>910</v>
      </c>
      <c r="E127" s="528" t="s">
        <v>727</v>
      </c>
      <c r="F127" s="528"/>
      <c r="G127" s="371" t="s">
        <v>39</v>
      </c>
      <c r="H127" s="372">
        <v>0.92600000000000005</v>
      </c>
      <c r="I127" s="378">
        <v>56.38</v>
      </c>
      <c r="J127" s="378">
        <v>52.207880000000003</v>
      </c>
    </row>
    <row r="128" spans="1:10" ht="39" customHeight="1" thickBot="1">
      <c r="A128" s="373" t="s">
        <v>724</v>
      </c>
      <c r="B128" s="374" t="s">
        <v>911</v>
      </c>
      <c r="C128" s="373" t="s">
        <v>21</v>
      </c>
      <c r="D128" s="373" t="s">
        <v>912</v>
      </c>
      <c r="E128" s="528" t="s">
        <v>727</v>
      </c>
      <c r="F128" s="528"/>
      <c r="G128" s="371" t="s">
        <v>39</v>
      </c>
      <c r="H128" s="372">
        <v>1.0289999999999999</v>
      </c>
      <c r="I128" s="378">
        <v>62.3</v>
      </c>
      <c r="J128" s="378">
        <v>64.106700000000004</v>
      </c>
    </row>
    <row r="129" spans="1:10" ht="0.95" customHeight="1" thickTop="1">
      <c r="A129" s="350"/>
      <c r="B129" s="350"/>
      <c r="C129" s="350"/>
      <c r="D129" s="350"/>
      <c r="E129" s="350"/>
      <c r="F129" s="350"/>
      <c r="G129" s="350"/>
      <c r="H129" s="350"/>
      <c r="I129" s="350"/>
      <c r="J129" s="350"/>
    </row>
    <row r="130" spans="1:10" ht="18" customHeight="1">
      <c r="A130" s="363" t="s">
        <v>913</v>
      </c>
      <c r="B130" s="361" t="s">
        <v>695</v>
      </c>
      <c r="C130" s="363" t="s">
        <v>696</v>
      </c>
      <c r="D130" s="363" t="s">
        <v>697</v>
      </c>
      <c r="E130" s="522" t="s">
        <v>698</v>
      </c>
      <c r="F130" s="522"/>
      <c r="G130" s="362" t="s">
        <v>699</v>
      </c>
      <c r="H130" s="361" t="s">
        <v>700</v>
      </c>
      <c r="I130" s="361" t="s">
        <v>701</v>
      </c>
      <c r="J130" s="361" t="s">
        <v>702</v>
      </c>
    </row>
    <row r="131" spans="1:10" ht="39" customHeight="1">
      <c r="A131" s="359" t="s">
        <v>703</v>
      </c>
      <c r="B131" s="360" t="s">
        <v>877</v>
      </c>
      <c r="C131" s="359" t="s">
        <v>21</v>
      </c>
      <c r="D131" s="359" t="s">
        <v>878</v>
      </c>
      <c r="E131" s="523" t="s">
        <v>876</v>
      </c>
      <c r="F131" s="523"/>
      <c r="G131" s="358" t="s">
        <v>758</v>
      </c>
      <c r="H131" s="357">
        <v>1</v>
      </c>
      <c r="I131" s="356">
        <v>13.93</v>
      </c>
      <c r="J131" s="356">
        <v>13.93</v>
      </c>
    </row>
    <row r="132" spans="1:10" ht="24" customHeight="1">
      <c r="A132" s="354" t="s">
        <v>707</v>
      </c>
      <c r="B132" s="355" t="s">
        <v>914</v>
      </c>
      <c r="C132" s="354" t="s">
        <v>21</v>
      </c>
      <c r="D132" s="354" t="s">
        <v>915</v>
      </c>
      <c r="E132" s="520" t="s">
        <v>710</v>
      </c>
      <c r="F132" s="520"/>
      <c r="G132" s="353" t="s">
        <v>711</v>
      </c>
      <c r="H132" s="352">
        <v>6.3500000000000001E-2</v>
      </c>
      <c r="I132" s="351">
        <v>35.36</v>
      </c>
      <c r="J132" s="351">
        <v>2.2400000000000002</v>
      </c>
    </row>
    <row r="133" spans="1:10" ht="24" customHeight="1">
      <c r="A133" s="373" t="s">
        <v>724</v>
      </c>
      <c r="B133" s="374" t="s">
        <v>919</v>
      </c>
      <c r="C133" s="373" t="s">
        <v>21</v>
      </c>
      <c r="D133" s="373" t="s">
        <v>920</v>
      </c>
      <c r="E133" s="528" t="s">
        <v>727</v>
      </c>
      <c r="F133" s="528"/>
      <c r="G133" s="371" t="s">
        <v>918</v>
      </c>
      <c r="H133" s="372">
        <v>0.1908</v>
      </c>
      <c r="I133" s="378">
        <v>52.83</v>
      </c>
      <c r="J133" s="378">
        <v>10.079964</v>
      </c>
    </row>
    <row r="134" spans="1:10" ht="24" customHeight="1" thickBot="1">
      <c r="A134" s="373" t="s">
        <v>724</v>
      </c>
      <c r="B134" s="374" t="s">
        <v>916</v>
      </c>
      <c r="C134" s="373" t="s">
        <v>21</v>
      </c>
      <c r="D134" s="373" t="s">
        <v>917</v>
      </c>
      <c r="E134" s="528" t="s">
        <v>727</v>
      </c>
      <c r="F134" s="528"/>
      <c r="G134" s="371" t="s">
        <v>918</v>
      </c>
      <c r="H134" s="372">
        <v>5.7500000000000002E-2</v>
      </c>
      <c r="I134" s="378">
        <v>28.28</v>
      </c>
      <c r="J134" s="378">
        <v>1.6261000000000001</v>
      </c>
    </row>
    <row r="135" spans="1:10" ht="0.95" customHeight="1" thickTop="1">
      <c r="A135" s="350"/>
      <c r="B135" s="350"/>
      <c r="C135" s="350"/>
      <c r="D135" s="350"/>
      <c r="E135" s="350"/>
      <c r="F135" s="350"/>
      <c r="G135" s="350"/>
      <c r="H135" s="350"/>
      <c r="I135" s="350"/>
      <c r="J135" s="350"/>
    </row>
    <row r="136" spans="1:10" ht="18" customHeight="1">
      <c r="A136" s="363" t="s">
        <v>921</v>
      </c>
      <c r="B136" s="361" t="s">
        <v>695</v>
      </c>
      <c r="C136" s="363" t="s">
        <v>696</v>
      </c>
      <c r="D136" s="363" t="s">
        <v>697</v>
      </c>
      <c r="E136" s="522" t="s">
        <v>698</v>
      </c>
      <c r="F136" s="522"/>
      <c r="G136" s="362" t="s">
        <v>699</v>
      </c>
      <c r="H136" s="361" t="s">
        <v>700</v>
      </c>
      <c r="I136" s="361" t="s">
        <v>701</v>
      </c>
      <c r="J136" s="361" t="s">
        <v>702</v>
      </c>
    </row>
    <row r="137" spans="1:10" ht="51.95" customHeight="1">
      <c r="A137" s="359" t="s">
        <v>703</v>
      </c>
      <c r="B137" s="360" t="s">
        <v>874</v>
      </c>
      <c r="C137" s="359" t="s">
        <v>21</v>
      </c>
      <c r="D137" s="359" t="s">
        <v>875</v>
      </c>
      <c r="E137" s="523" t="s">
        <v>876</v>
      </c>
      <c r="F137" s="523"/>
      <c r="G137" s="358" t="s">
        <v>758</v>
      </c>
      <c r="H137" s="357">
        <v>1</v>
      </c>
      <c r="I137" s="356">
        <v>61.25</v>
      </c>
      <c r="J137" s="356">
        <v>61.25</v>
      </c>
    </row>
    <row r="138" spans="1:10" ht="24" customHeight="1">
      <c r="A138" s="354" t="s">
        <v>707</v>
      </c>
      <c r="B138" s="355" t="s">
        <v>914</v>
      </c>
      <c r="C138" s="354" t="s">
        <v>21</v>
      </c>
      <c r="D138" s="354" t="s">
        <v>915</v>
      </c>
      <c r="E138" s="520" t="s">
        <v>710</v>
      </c>
      <c r="F138" s="520"/>
      <c r="G138" s="353" t="s">
        <v>711</v>
      </c>
      <c r="H138" s="352">
        <v>1.0530999999999999</v>
      </c>
      <c r="I138" s="351">
        <v>35.36</v>
      </c>
      <c r="J138" s="351">
        <v>37.229999999999997</v>
      </c>
    </row>
    <row r="139" spans="1:10" ht="24" customHeight="1">
      <c r="A139" s="373" t="s">
        <v>724</v>
      </c>
      <c r="B139" s="374" t="s">
        <v>922</v>
      </c>
      <c r="C139" s="373" t="s">
        <v>21</v>
      </c>
      <c r="D139" s="373" t="s">
        <v>923</v>
      </c>
      <c r="E139" s="528" t="s">
        <v>727</v>
      </c>
      <c r="F139" s="528"/>
      <c r="G139" s="371" t="s">
        <v>918</v>
      </c>
      <c r="H139" s="372">
        <v>0.41339999999999999</v>
      </c>
      <c r="I139" s="378">
        <v>49.65</v>
      </c>
      <c r="J139" s="378">
        <v>20.525310000000001</v>
      </c>
    </row>
    <row r="140" spans="1:10" ht="24" customHeight="1" thickBot="1">
      <c r="A140" s="373" t="s">
        <v>724</v>
      </c>
      <c r="B140" s="374" t="s">
        <v>916</v>
      </c>
      <c r="C140" s="373" t="s">
        <v>21</v>
      </c>
      <c r="D140" s="373" t="s">
        <v>917</v>
      </c>
      <c r="E140" s="528" t="s">
        <v>727</v>
      </c>
      <c r="F140" s="528"/>
      <c r="G140" s="371" t="s">
        <v>918</v>
      </c>
      <c r="H140" s="372">
        <v>0.124</v>
      </c>
      <c r="I140" s="378">
        <v>28.28</v>
      </c>
      <c r="J140" s="378">
        <v>3.5067200000000001</v>
      </c>
    </row>
    <row r="141" spans="1:10" ht="0.95" customHeight="1" thickTop="1">
      <c r="A141" s="350"/>
      <c r="B141" s="350"/>
      <c r="C141" s="350"/>
      <c r="D141" s="350"/>
      <c r="E141" s="350"/>
      <c r="F141" s="350"/>
      <c r="G141" s="350"/>
      <c r="H141" s="350"/>
      <c r="I141" s="350"/>
      <c r="J141" s="350"/>
    </row>
    <row r="142" spans="1:10" ht="18" customHeight="1">
      <c r="A142" s="363" t="s">
        <v>924</v>
      </c>
      <c r="B142" s="361" t="s">
        <v>695</v>
      </c>
      <c r="C142" s="363" t="s">
        <v>696</v>
      </c>
      <c r="D142" s="363" t="s">
        <v>697</v>
      </c>
      <c r="E142" s="522" t="s">
        <v>698</v>
      </c>
      <c r="F142" s="522"/>
      <c r="G142" s="362" t="s">
        <v>699</v>
      </c>
      <c r="H142" s="361" t="s">
        <v>700</v>
      </c>
      <c r="I142" s="361" t="s">
        <v>701</v>
      </c>
      <c r="J142" s="361" t="s">
        <v>702</v>
      </c>
    </row>
    <row r="143" spans="1:10" ht="39" customHeight="1">
      <c r="A143" s="359" t="s">
        <v>703</v>
      </c>
      <c r="B143" s="360" t="s">
        <v>925</v>
      </c>
      <c r="C143" s="359" t="s">
        <v>21</v>
      </c>
      <c r="D143" s="359" t="s">
        <v>926</v>
      </c>
      <c r="E143" s="523" t="s">
        <v>927</v>
      </c>
      <c r="F143" s="523"/>
      <c r="G143" s="358" t="s">
        <v>758</v>
      </c>
      <c r="H143" s="357">
        <v>1</v>
      </c>
      <c r="I143" s="356">
        <v>62.5</v>
      </c>
      <c r="J143" s="356">
        <v>62.5</v>
      </c>
    </row>
    <row r="144" spans="1:10" ht="24" customHeight="1">
      <c r="A144" s="354" t="s">
        <v>707</v>
      </c>
      <c r="B144" s="355" t="s">
        <v>708</v>
      </c>
      <c r="C144" s="354" t="s">
        <v>21</v>
      </c>
      <c r="D144" s="354" t="s">
        <v>709</v>
      </c>
      <c r="E144" s="520" t="s">
        <v>710</v>
      </c>
      <c r="F144" s="520"/>
      <c r="G144" s="353" t="s">
        <v>711</v>
      </c>
      <c r="H144" s="352">
        <v>0.1356</v>
      </c>
      <c r="I144" s="351">
        <v>24.88</v>
      </c>
      <c r="J144" s="351">
        <v>3.37</v>
      </c>
    </row>
    <row r="145" spans="1:10" ht="26.1" customHeight="1">
      <c r="A145" s="354" t="s">
        <v>707</v>
      </c>
      <c r="B145" s="355" t="s">
        <v>928</v>
      </c>
      <c r="C145" s="354" t="s">
        <v>21</v>
      </c>
      <c r="D145" s="354" t="s">
        <v>929</v>
      </c>
      <c r="E145" s="520" t="s">
        <v>710</v>
      </c>
      <c r="F145" s="520"/>
      <c r="G145" s="353" t="s">
        <v>711</v>
      </c>
      <c r="H145" s="352">
        <v>0.28920000000000001</v>
      </c>
      <c r="I145" s="351">
        <v>35.65</v>
      </c>
      <c r="J145" s="351">
        <v>10.3</v>
      </c>
    </row>
    <row r="146" spans="1:10" ht="24" customHeight="1">
      <c r="A146" s="373" t="s">
        <v>724</v>
      </c>
      <c r="B146" s="374" t="s">
        <v>934</v>
      </c>
      <c r="C146" s="373" t="s">
        <v>21</v>
      </c>
      <c r="D146" s="373" t="s">
        <v>935</v>
      </c>
      <c r="E146" s="528" t="s">
        <v>727</v>
      </c>
      <c r="F146" s="528"/>
      <c r="G146" s="371" t="s">
        <v>74</v>
      </c>
      <c r="H146" s="372">
        <v>9.1300000000000008</v>
      </c>
      <c r="I146" s="378">
        <v>0.68</v>
      </c>
      <c r="J146" s="378">
        <v>6.2084000000000001</v>
      </c>
    </row>
    <row r="147" spans="1:10" ht="24" customHeight="1">
      <c r="A147" s="373" t="s">
        <v>724</v>
      </c>
      <c r="B147" s="374" t="s">
        <v>930</v>
      </c>
      <c r="C147" s="373" t="s">
        <v>21</v>
      </c>
      <c r="D147" s="373" t="s">
        <v>931</v>
      </c>
      <c r="E147" s="528" t="s">
        <v>727</v>
      </c>
      <c r="F147" s="528"/>
      <c r="G147" s="371" t="s">
        <v>74</v>
      </c>
      <c r="H147" s="372">
        <v>0.14099999999999999</v>
      </c>
      <c r="I147" s="378">
        <v>3.99</v>
      </c>
      <c r="J147" s="378">
        <v>0.56259000000000003</v>
      </c>
    </row>
    <row r="148" spans="1:10" ht="26.1" customHeight="1" thickBot="1">
      <c r="A148" s="373" t="s">
        <v>724</v>
      </c>
      <c r="B148" s="374" t="s">
        <v>932</v>
      </c>
      <c r="C148" s="373" t="s">
        <v>21</v>
      </c>
      <c r="D148" s="373" t="s">
        <v>933</v>
      </c>
      <c r="E148" s="528" t="s">
        <v>727</v>
      </c>
      <c r="F148" s="528"/>
      <c r="G148" s="371" t="s">
        <v>758</v>
      </c>
      <c r="H148" s="372">
        <v>1.0690999999999999</v>
      </c>
      <c r="I148" s="378">
        <v>39.36</v>
      </c>
      <c r="J148" s="378">
        <v>42.079776000000003</v>
      </c>
    </row>
    <row r="149" spans="1:10" ht="0.95" customHeight="1" thickTop="1">
      <c r="A149" s="350"/>
      <c r="B149" s="350"/>
      <c r="C149" s="350"/>
      <c r="D149" s="350"/>
      <c r="E149" s="350"/>
      <c r="F149" s="350"/>
      <c r="G149" s="350"/>
      <c r="H149" s="350"/>
      <c r="I149" s="350"/>
      <c r="J149" s="350"/>
    </row>
    <row r="150" spans="1:10" ht="18" customHeight="1">
      <c r="A150" s="363" t="s">
        <v>936</v>
      </c>
      <c r="B150" s="361" t="s">
        <v>695</v>
      </c>
      <c r="C150" s="363" t="s">
        <v>696</v>
      </c>
      <c r="D150" s="363" t="s">
        <v>697</v>
      </c>
      <c r="E150" s="522" t="s">
        <v>698</v>
      </c>
      <c r="F150" s="522"/>
      <c r="G150" s="362" t="s">
        <v>699</v>
      </c>
      <c r="H150" s="361" t="s">
        <v>700</v>
      </c>
      <c r="I150" s="361" t="s">
        <v>701</v>
      </c>
      <c r="J150" s="361" t="s">
        <v>702</v>
      </c>
    </row>
    <row r="151" spans="1:10" ht="26.1" customHeight="1">
      <c r="A151" s="359" t="s">
        <v>703</v>
      </c>
      <c r="B151" s="360" t="s">
        <v>937</v>
      </c>
      <c r="C151" s="359" t="s">
        <v>21</v>
      </c>
      <c r="D151" s="359" t="s">
        <v>938</v>
      </c>
      <c r="E151" s="523" t="s">
        <v>927</v>
      </c>
      <c r="F151" s="523"/>
      <c r="G151" s="358" t="s">
        <v>39</v>
      </c>
      <c r="H151" s="357">
        <v>1</v>
      </c>
      <c r="I151" s="356">
        <v>12.07</v>
      </c>
      <c r="J151" s="356">
        <v>12.07</v>
      </c>
    </row>
    <row r="152" spans="1:10" ht="24" customHeight="1">
      <c r="A152" s="354" t="s">
        <v>707</v>
      </c>
      <c r="B152" s="355" t="s">
        <v>708</v>
      </c>
      <c r="C152" s="354" t="s">
        <v>21</v>
      </c>
      <c r="D152" s="354" t="s">
        <v>709</v>
      </c>
      <c r="E152" s="520" t="s">
        <v>710</v>
      </c>
      <c r="F152" s="520"/>
      <c r="G152" s="353" t="s">
        <v>711</v>
      </c>
      <c r="H152" s="352">
        <v>3.2599999999999997E-2</v>
      </c>
      <c r="I152" s="351">
        <v>24.88</v>
      </c>
      <c r="J152" s="351">
        <v>0.81</v>
      </c>
    </row>
    <row r="153" spans="1:10" ht="26.1" customHeight="1">
      <c r="A153" s="354" t="s">
        <v>707</v>
      </c>
      <c r="B153" s="355" t="s">
        <v>928</v>
      </c>
      <c r="C153" s="354" t="s">
        <v>21</v>
      </c>
      <c r="D153" s="354" t="s">
        <v>929</v>
      </c>
      <c r="E153" s="520" t="s">
        <v>710</v>
      </c>
      <c r="F153" s="520"/>
      <c r="G153" s="353" t="s">
        <v>711</v>
      </c>
      <c r="H153" s="352">
        <v>8.7099999999999997E-2</v>
      </c>
      <c r="I153" s="351">
        <v>35.65</v>
      </c>
      <c r="J153" s="351">
        <v>3.1</v>
      </c>
    </row>
    <row r="154" spans="1:10" ht="24" customHeight="1">
      <c r="A154" s="373" t="s">
        <v>724</v>
      </c>
      <c r="B154" s="374" t="s">
        <v>930</v>
      </c>
      <c r="C154" s="373" t="s">
        <v>21</v>
      </c>
      <c r="D154" s="373" t="s">
        <v>931</v>
      </c>
      <c r="E154" s="528" t="s">
        <v>727</v>
      </c>
      <c r="F154" s="528"/>
      <c r="G154" s="371" t="s">
        <v>74</v>
      </c>
      <c r="H154" s="372">
        <v>8.8999999999999996E-2</v>
      </c>
      <c r="I154" s="378">
        <v>3.99</v>
      </c>
      <c r="J154" s="378">
        <v>0.35510999999999998</v>
      </c>
    </row>
    <row r="155" spans="1:10" ht="24" customHeight="1">
      <c r="A155" s="373" t="s">
        <v>724</v>
      </c>
      <c r="B155" s="374" t="s">
        <v>934</v>
      </c>
      <c r="C155" s="373" t="s">
        <v>21</v>
      </c>
      <c r="D155" s="373" t="s">
        <v>935</v>
      </c>
      <c r="E155" s="528" t="s">
        <v>727</v>
      </c>
      <c r="F155" s="528"/>
      <c r="G155" s="371" t="s">
        <v>74</v>
      </c>
      <c r="H155" s="372">
        <v>0.63919999999999999</v>
      </c>
      <c r="I155" s="378">
        <v>0.68</v>
      </c>
      <c r="J155" s="378">
        <v>0.43465599999999999</v>
      </c>
    </row>
    <row r="156" spans="1:10" ht="26.1" customHeight="1" thickBot="1">
      <c r="A156" s="373" t="s">
        <v>724</v>
      </c>
      <c r="B156" s="374" t="s">
        <v>932</v>
      </c>
      <c r="C156" s="373" t="s">
        <v>21</v>
      </c>
      <c r="D156" s="373" t="s">
        <v>933</v>
      </c>
      <c r="E156" s="528" t="s">
        <v>727</v>
      </c>
      <c r="F156" s="528"/>
      <c r="G156" s="371" t="s">
        <v>758</v>
      </c>
      <c r="H156" s="372">
        <v>0.1875</v>
      </c>
      <c r="I156" s="378">
        <v>39.36</v>
      </c>
      <c r="J156" s="378">
        <v>7.38</v>
      </c>
    </row>
    <row r="157" spans="1:10" ht="0.95" customHeight="1" thickTop="1">
      <c r="A157" s="350"/>
      <c r="B157" s="350"/>
      <c r="C157" s="350"/>
      <c r="D157" s="350"/>
      <c r="E157" s="350"/>
      <c r="F157" s="350"/>
      <c r="G157" s="350"/>
      <c r="H157" s="350"/>
      <c r="I157" s="350"/>
      <c r="J157" s="350"/>
    </row>
    <row r="158" spans="1:10" ht="18" customHeight="1">
      <c r="A158" s="363" t="s">
        <v>939</v>
      </c>
      <c r="B158" s="361" t="s">
        <v>695</v>
      </c>
      <c r="C158" s="363" t="s">
        <v>696</v>
      </c>
      <c r="D158" s="363" t="s">
        <v>697</v>
      </c>
      <c r="E158" s="522" t="s">
        <v>698</v>
      </c>
      <c r="F158" s="522"/>
      <c r="G158" s="362" t="s">
        <v>699</v>
      </c>
      <c r="H158" s="361" t="s">
        <v>700</v>
      </c>
      <c r="I158" s="361" t="s">
        <v>701</v>
      </c>
      <c r="J158" s="361" t="s">
        <v>702</v>
      </c>
    </row>
    <row r="159" spans="1:10" ht="39" customHeight="1">
      <c r="A159" s="359" t="s">
        <v>703</v>
      </c>
      <c r="B159" s="360" t="s">
        <v>940</v>
      </c>
      <c r="C159" s="359" t="s">
        <v>65</v>
      </c>
      <c r="D159" s="359" t="s">
        <v>941</v>
      </c>
      <c r="E159" s="523" t="s">
        <v>942</v>
      </c>
      <c r="F159" s="523"/>
      <c r="G159" s="358" t="s">
        <v>758</v>
      </c>
      <c r="H159" s="357">
        <v>1</v>
      </c>
      <c r="I159" s="356">
        <v>314.58999999999997</v>
      </c>
      <c r="J159" s="356">
        <v>314.58999999999997</v>
      </c>
    </row>
    <row r="160" spans="1:10" ht="20.100000000000001" customHeight="1">
      <c r="A160" s="529"/>
      <c r="B160" s="529"/>
      <c r="C160" s="529"/>
      <c r="D160" s="529"/>
      <c r="E160" s="529"/>
      <c r="F160" s="529" t="s">
        <v>943</v>
      </c>
      <c r="G160" s="529"/>
      <c r="H160" s="529"/>
      <c r="I160" s="529"/>
      <c r="J160" s="349">
        <v>0</v>
      </c>
    </row>
    <row r="161" spans="1:10" ht="20.100000000000001" customHeight="1">
      <c r="A161" s="529"/>
      <c r="B161" s="529"/>
      <c r="C161" s="529"/>
      <c r="D161" s="529"/>
      <c r="E161" s="529"/>
      <c r="F161" s="529" t="s">
        <v>944</v>
      </c>
      <c r="G161" s="529"/>
      <c r="H161" s="529"/>
      <c r="I161" s="529"/>
      <c r="J161" s="349">
        <v>1</v>
      </c>
    </row>
    <row r="162" spans="1:10" ht="20.100000000000001" customHeight="1">
      <c r="A162" s="529"/>
      <c r="B162" s="529"/>
      <c r="C162" s="529"/>
      <c r="D162" s="529"/>
      <c r="E162" s="529"/>
      <c r="F162" s="529" t="s">
        <v>945</v>
      </c>
      <c r="G162" s="529"/>
      <c r="H162" s="529"/>
      <c r="I162" s="529"/>
      <c r="J162" s="349">
        <v>0</v>
      </c>
    </row>
    <row r="163" spans="1:10" ht="20.100000000000001" customHeight="1">
      <c r="A163" s="363" t="s">
        <v>946</v>
      </c>
      <c r="B163" s="361" t="s">
        <v>695</v>
      </c>
      <c r="C163" s="363" t="s">
        <v>696</v>
      </c>
      <c r="D163" s="363" t="s">
        <v>947</v>
      </c>
      <c r="E163" s="361" t="s">
        <v>948</v>
      </c>
      <c r="F163" s="361" t="s">
        <v>949</v>
      </c>
      <c r="G163" s="361" t="s">
        <v>950</v>
      </c>
      <c r="H163" s="361"/>
      <c r="I163" s="361"/>
      <c r="J163" s="361" t="s">
        <v>951</v>
      </c>
    </row>
    <row r="164" spans="1:10" ht="26.1" customHeight="1">
      <c r="A164" s="373" t="s">
        <v>724</v>
      </c>
      <c r="B164" s="374" t="s">
        <v>952</v>
      </c>
      <c r="C164" s="373" t="s">
        <v>65</v>
      </c>
      <c r="D164" s="373" t="s">
        <v>953</v>
      </c>
      <c r="E164" s="372">
        <v>5.25</v>
      </c>
      <c r="F164" s="371" t="s">
        <v>954</v>
      </c>
      <c r="G164" s="530" t="s">
        <v>3164</v>
      </c>
      <c r="H164" s="530"/>
      <c r="I164" s="528"/>
      <c r="J164" s="370" t="s">
        <v>977</v>
      </c>
    </row>
    <row r="165" spans="1:10" ht="20.100000000000001" customHeight="1">
      <c r="A165" s="529"/>
      <c r="B165" s="529"/>
      <c r="C165" s="529"/>
      <c r="D165" s="529"/>
      <c r="E165" s="529"/>
      <c r="F165" s="529" t="s">
        <v>955</v>
      </c>
      <c r="G165" s="529"/>
      <c r="H165" s="529"/>
      <c r="I165" s="529"/>
      <c r="J165" s="349">
        <v>9.4499999999999993</v>
      </c>
    </row>
    <row r="166" spans="1:10" ht="20.100000000000001" customHeight="1">
      <c r="A166" s="363" t="s">
        <v>956</v>
      </c>
      <c r="B166" s="361" t="s">
        <v>695</v>
      </c>
      <c r="C166" s="363" t="s">
        <v>696</v>
      </c>
      <c r="D166" s="363" t="s">
        <v>957</v>
      </c>
      <c r="E166" s="361" t="s">
        <v>948</v>
      </c>
      <c r="F166" s="361" t="s">
        <v>949</v>
      </c>
      <c r="G166" s="361" t="s">
        <v>950</v>
      </c>
      <c r="H166" s="361"/>
      <c r="I166" s="361"/>
      <c r="J166" s="361" t="s">
        <v>951</v>
      </c>
    </row>
    <row r="167" spans="1:10" ht="24" customHeight="1">
      <c r="A167" s="354" t="s">
        <v>703</v>
      </c>
      <c r="B167" s="355" t="s">
        <v>964</v>
      </c>
      <c r="C167" s="354" t="s">
        <v>65</v>
      </c>
      <c r="D167" s="354" t="s">
        <v>965</v>
      </c>
      <c r="E167" s="352">
        <v>0.97777780000000003</v>
      </c>
      <c r="F167" s="353" t="s">
        <v>963</v>
      </c>
      <c r="G167" s="531" t="s">
        <v>3061</v>
      </c>
      <c r="H167" s="531"/>
      <c r="I167" s="520"/>
      <c r="J167" s="364" t="s">
        <v>1000</v>
      </c>
    </row>
    <row r="168" spans="1:10" ht="39" customHeight="1">
      <c r="A168" s="354" t="s">
        <v>703</v>
      </c>
      <c r="B168" s="355" t="s">
        <v>960</v>
      </c>
      <c r="C168" s="354" t="s">
        <v>65</v>
      </c>
      <c r="D168" s="354" t="s">
        <v>961</v>
      </c>
      <c r="E168" s="352">
        <v>1.05</v>
      </c>
      <c r="F168" s="353" t="s">
        <v>758</v>
      </c>
      <c r="G168" s="531" t="s">
        <v>3290</v>
      </c>
      <c r="H168" s="531"/>
      <c r="I168" s="520"/>
      <c r="J168" s="364" t="s">
        <v>3289</v>
      </c>
    </row>
    <row r="169" spans="1:10" ht="24" customHeight="1">
      <c r="A169" s="354" t="s">
        <v>703</v>
      </c>
      <c r="B169" s="355" t="s">
        <v>962</v>
      </c>
      <c r="C169" s="354" t="s">
        <v>65</v>
      </c>
      <c r="D169" s="354" t="s">
        <v>709</v>
      </c>
      <c r="E169" s="352">
        <v>0.48888890000000002</v>
      </c>
      <c r="F169" s="353" t="s">
        <v>963</v>
      </c>
      <c r="G169" s="531" t="s">
        <v>3063</v>
      </c>
      <c r="H169" s="531"/>
      <c r="I169" s="520"/>
      <c r="J169" s="364" t="s">
        <v>3158</v>
      </c>
    </row>
    <row r="170" spans="1:10" ht="39" customHeight="1">
      <c r="A170" s="354" t="s">
        <v>703</v>
      </c>
      <c r="B170" s="355" t="s">
        <v>958</v>
      </c>
      <c r="C170" s="354" t="s">
        <v>65</v>
      </c>
      <c r="D170" s="354" t="s">
        <v>959</v>
      </c>
      <c r="E170" s="352">
        <v>1</v>
      </c>
      <c r="F170" s="353" t="s">
        <v>758</v>
      </c>
      <c r="G170" s="531" t="s">
        <v>3146</v>
      </c>
      <c r="H170" s="531"/>
      <c r="I170" s="520"/>
      <c r="J170" s="364" t="s">
        <v>3146</v>
      </c>
    </row>
    <row r="171" spans="1:10" ht="20.100000000000001" customHeight="1" thickBot="1">
      <c r="A171" s="529"/>
      <c r="B171" s="529"/>
      <c r="C171" s="529"/>
      <c r="D171" s="529"/>
      <c r="E171" s="529"/>
      <c r="F171" s="529" t="s">
        <v>966</v>
      </c>
      <c r="G171" s="529"/>
      <c r="H171" s="529"/>
      <c r="I171" s="529"/>
      <c r="J171" s="349">
        <v>305.14010000000002</v>
      </c>
    </row>
    <row r="172" spans="1:10" ht="0.95" customHeight="1" thickTop="1">
      <c r="A172" s="350"/>
      <c r="B172" s="350"/>
      <c r="C172" s="350"/>
      <c r="D172" s="350"/>
      <c r="E172" s="350"/>
      <c r="F172" s="350"/>
      <c r="G172" s="350"/>
      <c r="H172" s="350"/>
      <c r="I172" s="350"/>
      <c r="J172" s="350"/>
    </row>
    <row r="173" spans="1:10" ht="24" customHeight="1">
      <c r="A173" s="376" t="s">
        <v>967</v>
      </c>
      <c r="B173" s="376"/>
      <c r="C173" s="376"/>
      <c r="D173" s="376" t="s">
        <v>968</v>
      </c>
      <c r="E173" s="376"/>
      <c r="F173" s="521"/>
      <c r="G173" s="521"/>
      <c r="H173" s="377"/>
      <c r="I173" s="376"/>
      <c r="J173" s="375">
        <v>214702.17</v>
      </c>
    </row>
    <row r="174" spans="1:10" ht="24" customHeight="1">
      <c r="A174" s="376" t="s">
        <v>969</v>
      </c>
      <c r="B174" s="376"/>
      <c r="C174" s="376"/>
      <c r="D174" s="376" t="s">
        <v>970</v>
      </c>
      <c r="E174" s="376"/>
      <c r="F174" s="521"/>
      <c r="G174" s="521"/>
      <c r="H174" s="377"/>
      <c r="I174" s="376"/>
      <c r="J174" s="375">
        <v>92637.36</v>
      </c>
    </row>
    <row r="175" spans="1:10" ht="18" customHeight="1">
      <c r="A175" s="363" t="s">
        <v>971</v>
      </c>
      <c r="B175" s="361" t="s">
        <v>695</v>
      </c>
      <c r="C175" s="363" t="s">
        <v>696</v>
      </c>
      <c r="D175" s="363" t="s">
        <v>697</v>
      </c>
      <c r="E175" s="522" t="s">
        <v>698</v>
      </c>
      <c r="F175" s="522"/>
      <c r="G175" s="362" t="s">
        <v>699</v>
      </c>
      <c r="H175" s="361" t="s">
        <v>700</v>
      </c>
      <c r="I175" s="361" t="s">
        <v>701</v>
      </c>
      <c r="J175" s="361" t="s">
        <v>702</v>
      </c>
    </row>
    <row r="176" spans="1:10" ht="65.099999999999994" customHeight="1">
      <c r="A176" s="359" t="s">
        <v>703</v>
      </c>
      <c r="B176" s="360" t="s">
        <v>972</v>
      </c>
      <c r="C176" s="359" t="s">
        <v>65</v>
      </c>
      <c r="D176" s="359" t="s">
        <v>73</v>
      </c>
      <c r="E176" s="523" t="s">
        <v>942</v>
      </c>
      <c r="F176" s="523"/>
      <c r="G176" s="358" t="s">
        <v>954</v>
      </c>
      <c r="H176" s="357">
        <v>1</v>
      </c>
      <c r="I176" s="356">
        <v>26.25</v>
      </c>
      <c r="J176" s="356">
        <v>26.25</v>
      </c>
    </row>
    <row r="177" spans="1:10" ht="20.100000000000001" customHeight="1">
      <c r="A177" s="529"/>
      <c r="B177" s="529"/>
      <c r="C177" s="529"/>
      <c r="D177" s="529"/>
      <c r="E177" s="529"/>
      <c r="F177" s="529" t="s">
        <v>943</v>
      </c>
      <c r="G177" s="529"/>
      <c r="H177" s="529"/>
      <c r="I177" s="529"/>
      <c r="J177" s="349">
        <v>0</v>
      </c>
    </row>
    <row r="178" spans="1:10" ht="20.100000000000001" customHeight="1">
      <c r="A178" s="529"/>
      <c r="B178" s="529"/>
      <c r="C178" s="529"/>
      <c r="D178" s="529"/>
      <c r="E178" s="529"/>
      <c r="F178" s="529" t="s">
        <v>944</v>
      </c>
      <c r="G178" s="529"/>
      <c r="H178" s="529"/>
      <c r="I178" s="529"/>
      <c r="J178" s="349">
        <v>1</v>
      </c>
    </row>
    <row r="179" spans="1:10" ht="20.100000000000001" customHeight="1">
      <c r="A179" s="529"/>
      <c r="B179" s="529"/>
      <c r="C179" s="529"/>
      <c r="D179" s="529"/>
      <c r="E179" s="529"/>
      <c r="F179" s="529" t="s">
        <v>945</v>
      </c>
      <c r="G179" s="529"/>
      <c r="H179" s="529"/>
      <c r="I179" s="529"/>
      <c r="J179" s="349">
        <v>0</v>
      </c>
    </row>
    <row r="180" spans="1:10" ht="20.100000000000001" customHeight="1">
      <c r="A180" s="363" t="s">
        <v>946</v>
      </c>
      <c r="B180" s="361" t="s">
        <v>695</v>
      </c>
      <c r="C180" s="363" t="s">
        <v>696</v>
      </c>
      <c r="D180" s="363" t="s">
        <v>947</v>
      </c>
      <c r="E180" s="361" t="s">
        <v>948</v>
      </c>
      <c r="F180" s="361" t="s">
        <v>949</v>
      </c>
      <c r="G180" s="361" t="s">
        <v>950</v>
      </c>
      <c r="H180" s="361"/>
      <c r="I180" s="361"/>
      <c r="J180" s="361" t="s">
        <v>951</v>
      </c>
    </row>
    <row r="181" spans="1:10" ht="26.1" customHeight="1">
      <c r="A181" s="373" t="s">
        <v>724</v>
      </c>
      <c r="B181" s="374" t="s">
        <v>973</v>
      </c>
      <c r="C181" s="373" t="s">
        <v>65</v>
      </c>
      <c r="D181" s="373" t="s">
        <v>974</v>
      </c>
      <c r="E181" s="372">
        <v>0.87</v>
      </c>
      <c r="F181" s="371" t="s">
        <v>954</v>
      </c>
      <c r="G181" s="530" t="s">
        <v>3288</v>
      </c>
      <c r="H181" s="530"/>
      <c r="I181" s="528"/>
      <c r="J181" s="370" t="s">
        <v>3287</v>
      </c>
    </row>
    <row r="182" spans="1:10" ht="24" customHeight="1">
      <c r="A182" s="373" t="s">
        <v>724</v>
      </c>
      <c r="B182" s="374" t="s">
        <v>975</v>
      </c>
      <c r="C182" s="373" t="s">
        <v>65</v>
      </c>
      <c r="D182" s="373" t="s">
        <v>976</v>
      </c>
      <c r="E182" s="372">
        <v>0.13</v>
      </c>
      <c r="F182" s="371" t="s">
        <v>954</v>
      </c>
      <c r="G182" s="530" t="s">
        <v>3286</v>
      </c>
      <c r="H182" s="530"/>
      <c r="I182" s="528"/>
      <c r="J182" s="370" t="s">
        <v>3285</v>
      </c>
    </row>
    <row r="183" spans="1:10" ht="20.100000000000001" customHeight="1">
      <c r="A183" s="529"/>
      <c r="B183" s="529"/>
      <c r="C183" s="529"/>
      <c r="D183" s="529"/>
      <c r="E183" s="529"/>
      <c r="F183" s="529" t="s">
        <v>955</v>
      </c>
      <c r="G183" s="529"/>
      <c r="H183" s="529"/>
      <c r="I183" s="529"/>
      <c r="J183" s="349">
        <v>11.7849</v>
      </c>
    </row>
    <row r="184" spans="1:10" ht="20.100000000000001" customHeight="1">
      <c r="A184" s="363" t="s">
        <v>956</v>
      </c>
      <c r="B184" s="361" t="s">
        <v>695</v>
      </c>
      <c r="C184" s="363" t="s">
        <v>696</v>
      </c>
      <c r="D184" s="363" t="s">
        <v>957</v>
      </c>
      <c r="E184" s="361" t="s">
        <v>948</v>
      </c>
      <c r="F184" s="361" t="s">
        <v>949</v>
      </c>
      <c r="G184" s="361" t="s">
        <v>950</v>
      </c>
      <c r="H184" s="361"/>
      <c r="I184" s="361"/>
      <c r="J184" s="361" t="s">
        <v>951</v>
      </c>
    </row>
    <row r="185" spans="1:10" ht="26.1" customHeight="1">
      <c r="A185" s="354" t="s">
        <v>703</v>
      </c>
      <c r="B185" s="355" t="s">
        <v>984</v>
      </c>
      <c r="C185" s="354" t="s">
        <v>65</v>
      </c>
      <c r="D185" s="354" t="s">
        <v>985</v>
      </c>
      <c r="E185" s="352">
        <v>1</v>
      </c>
      <c r="F185" s="353" t="s">
        <v>954</v>
      </c>
      <c r="G185" s="531" t="s">
        <v>3284</v>
      </c>
      <c r="H185" s="531"/>
      <c r="I185" s="520"/>
      <c r="J185" s="364" t="s">
        <v>3284</v>
      </c>
    </row>
    <row r="186" spans="1:10" ht="39" customHeight="1">
      <c r="A186" s="354" t="s">
        <v>703</v>
      </c>
      <c r="B186" s="355" t="s">
        <v>981</v>
      </c>
      <c r="C186" s="354" t="s">
        <v>65</v>
      </c>
      <c r="D186" s="354" t="s">
        <v>982</v>
      </c>
      <c r="E186" s="352">
        <v>3.40781E-2</v>
      </c>
      <c r="F186" s="353" t="s">
        <v>758</v>
      </c>
      <c r="G186" s="531" t="s">
        <v>3185</v>
      </c>
      <c r="H186" s="531"/>
      <c r="I186" s="520"/>
      <c r="J186" s="364" t="s">
        <v>983</v>
      </c>
    </row>
    <row r="187" spans="1:10" ht="26.1" customHeight="1">
      <c r="A187" s="354" t="s">
        <v>703</v>
      </c>
      <c r="B187" s="355" t="s">
        <v>979</v>
      </c>
      <c r="C187" s="354" t="s">
        <v>65</v>
      </c>
      <c r="D187" s="354" t="s">
        <v>980</v>
      </c>
      <c r="E187" s="352">
        <v>1</v>
      </c>
      <c r="F187" s="353" t="s">
        <v>954</v>
      </c>
      <c r="G187" s="531" t="s">
        <v>3283</v>
      </c>
      <c r="H187" s="531"/>
      <c r="I187" s="520"/>
      <c r="J187" s="364" t="s">
        <v>3283</v>
      </c>
    </row>
    <row r="188" spans="1:10" ht="20.100000000000001" customHeight="1" thickBot="1">
      <c r="A188" s="529"/>
      <c r="B188" s="529"/>
      <c r="C188" s="529"/>
      <c r="D188" s="529"/>
      <c r="E188" s="529"/>
      <c r="F188" s="529" t="s">
        <v>966</v>
      </c>
      <c r="G188" s="529"/>
      <c r="H188" s="529"/>
      <c r="I188" s="529"/>
      <c r="J188" s="349">
        <v>14.463200000000001</v>
      </c>
    </row>
    <row r="189" spans="1:10" ht="0.95" customHeight="1" thickTop="1">
      <c r="A189" s="350"/>
      <c r="B189" s="350"/>
      <c r="C189" s="350"/>
      <c r="D189" s="350"/>
      <c r="E189" s="350"/>
      <c r="F189" s="350"/>
      <c r="G189" s="350"/>
      <c r="H189" s="350"/>
      <c r="I189" s="350"/>
      <c r="J189" s="350"/>
    </row>
    <row r="190" spans="1:10" ht="18" customHeight="1">
      <c r="A190" s="363" t="s">
        <v>986</v>
      </c>
      <c r="B190" s="361" t="s">
        <v>695</v>
      </c>
      <c r="C190" s="363" t="s">
        <v>696</v>
      </c>
      <c r="D190" s="363" t="s">
        <v>697</v>
      </c>
      <c r="E190" s="522" t="s">
        <v>698</v>
      </c>
      <c r="F190" s="522"/>
      <c r="G190" s="362" t="s">
        <v>699</v>
      </c>
      <c r="H190" s="361" t="s">
        <v>700</v>
      </c>
      <c r="I190" s="361" t="s">
        <v>701</v>
      </c>
      <c r="J190" s="361" t="s">
        <v>702</v>
      </c>
    </row>
    <row r="191" spans="1:10" ht="39" customHeight="1">
      <c r="A191" s="359" t="s">
        <v>703</v>
      </c>
      <c r="B191" s="360" t="s">
        <v>76</v>
      </c>
      <c r="C191" s="359" t="s">
        <v>65</v>
      </c>
      <c r="D191" s="359" t="s">
        <v>987</v>
      </c>
      <c r="E191" s="523" t="s">
        <v>942</v>
      </c>
      <c r="F191" s="523"/>
      <c r="G191" s="358" t="s">
        <v>758</v>
      </c>
      <c r="H191" s="357">
        <v>1</v>
      </c>
      <c r="I191" s="356">
        <v>37.75</v>
      </c>
      <c r="J191" s="356">
        <v>37.75</v>
      </c>
    </row>
    <row r="192" spans="1:10" ht="20.100000000000001" customHeight="1">
      <c r="A192" s="529"/>
      <c r="B192" s="529"/>
      <c r="C192" s="529"/>
      <c r="D192" s="529"/>
      <c r="E192" s="529"/>
      <c r="F192" s="529" t="s">
        <v>943</v>
      </c>
      <c r="G192" s="529"/>
      <c r="H192" s="529"/>
      <c r="I192" s="529"/>
      <c r="J192" s="349">
        <v>0</v>
      </c>
    </row>
    <row r="193" spans="1:10" ht="20.100000000000001" customHeight="1">
      <c r="A193" s="529"/>
      <c r="B193" s="529"/>
      <c r="C193" s="529"/>
      <c r="D193" s="529"/>
      <c r="E193" s="529"/>
      <c r="F193" s="529" t="s">
        <v>944</v>
      </c>
      <c r="G193" s="529"/>
      <c r="H193" s="529"/>
      <c r="I193" s="529"/>
      <c r="J193" s="349">
        <v>1</v>
      </c>
    </row>
    <row r="194" spans="1:10" ht="20.100000000000001" customHeight="1">
      <c r="A194" s="529"/>
      <c r="B194" s="529"/>
      <c r="C194" s="529"/>
      <c r="D194" s="529"/>
      <c r="E194" s="529"/>
      <c r="F194" s="529" t="s">
        <v>945</v>
      </c>
      <c r="G194" s="529"/>
      <c r="H194" s="529"/>
      <c r="I194" s="529"/>
      <c r="J194" s="349">
        <v>0</v>
      </c>
    </row>
    <row r="195" spans="1:10" ht="20.100000000000001" customHeight="1">
      <c r="A195" s="363" t="s">
        <v>946</v>
      </c>
      <c r="B195" s="361" t="s">
        <v>695</v>
      </c>
      <c r="C195" s="363" t="s">
        <v>696</v>
      </c>
      <c r="D195" s="363" t="s">
        <v>947</v>
      </c>
      <c r="E195" s="361" t="s">
        <v>948</v>
      </c>
      <c r="F195" s="361" t="s">
        <v>949</v>
      </c>
      <c r="G195" s="361" t="s">
        <v>950</v>
      </c>
      <c r="H195" s="361"/>
      <c r="I195" s="361"/>
      <c r="J195" s="361" t="s">
        <v>951</v>
      </c>
    </row>
    <row r="196" spans="1:10" ht="26.1" customHeight="1">
      <c r="A196" s="373" t="s">
        <v>724</v>
      </c>
      <c r="B196" s="374" t="s">
        <v>988</v>
      </c>
      <c r="C196" s="373" t="s">
        <v>65</v>
      </c>
      <c r="D196" s="373" t="s">
        <v>989</v>
      </c>
      <c r="E196" s="372">
        <v>5.2499999999999998E-2</v>
      </c>
      <c r="F196" s="371" t="s">
        <v>990</v>
      </c>
      <c r="G196" s="530" t="s">
        <v>991</v>
      </c>
      <c r="H196" s="530"/>
      <c r="I196" s="528"/>
      <c r="J196" s="370" t="s">
        <v>992</v>
      </c>
    </row>
    <row r="197" spans="1:10" ht="24" customHeight="1">
      <c r="A197" s="373" t="s">
        <v>724</v>
      </c>
      <c r="B197" s="374" t="s">
        <v>996</v>
      </c>
      <c r="C197" s="373" t="s">
        <v>65</v>
      </c>
      <c r="D197" s="373" t="s">
        <v>997</v>
      </c>
      <c r="E197" s="372">
        <v>4.2538800000000002E-2</v>
      </c>
      <c r="F197" s="371" t="s">
        <v>995</v>
      </c>
      <c r="G197" s="530" t="s">
        <v>998</v>
      </c>
      <c r="H197" s="530"/>
      <c r="I197" s="528"/>
      <c r="J197" s="370" t="s">
        <v>978</v>
      </c>
    </row>
    <row r="198" spans="1:10" ht="26.1" customHeight="1">
      <c r="A198" s="373" t="s">
        <v>724</v>
      </c>
      <c r="B198" s="374" t="s">
        <v>993</v>
      </c>
      <c r="C198" s="373" t="s">
        <v>65</v>
      </c>
      <c r="D198" s="373" t="s">
        <v>994</v>
      </c>
      <c r="E198" s="372">
        <v>0.15277779999999999</v>
      </c>
      <c r="F198" s="371" t="s">
        <v>995</v>
      </c>
      <c r="G198" s="530" t="s">
        <v>3225</v>
      </c>
      <c r="H198" s="530"/>
      <c r="I198" s="528"/>
      <c r="J198" s="370" t="s">
        <v>3282</v>
      </c>
    </row>
    <row r="199" spans="1:10" ht="20.100000000000001" customHeight="1">
      <c r="A199" s="529"/>
      <c r="B199" s="529"/>
      <c r="C199" s="529"/>
      <c r="D199" s="529"/>
      <c r="E199" s="529"/>
      <c r="F199" s="529" t="s">
        <v>955</v>
      </c>
      <c r="G199" s="529"/>
      <c r="H199" s="529"/>
      <c r="I199" s="529"/>
      <c r="J199" s="349">
        <v>8.1115999999999993</v>
      </c>
    </row>
    <row r="200" spans="1:10" ht="20.100000000000001" customHeight="1">
      <c r="A200" s="363" t="s">
        <v>956</v>
      </c>
      <c r="B200" s="361" t="s">
        <v>695</v>
      </c>
      <c r="C200" s="363" t="s">
        <v>696</v>
      </c>
      <c r="D200" s="363" t="s">
        <v>957</v>
      </c>
      <c r="E200" s="361" t="s">
        <v>948</v>
      </c>
      <c r="F200" s="361" t="s">
        <v>949</v>
      </c>
      <c r="G200" s="361" t="s">
        <v>950</v>
      </c>
      <c r="H200" s="361"/>
      <c r="I200" s="361"/>
      <c r="J200" s="361" t="s">
        <v>951</v>
      </c>
    </row>
    <row r="201" spans="1:10" ht="24" customHeight="1">
      <c r="A201" s="354" t="s">
        <v>703</v>
      </c>
      <c r="B201" s="355" t="s">
        <v>1003</v>
      </c>
      <c r="C201" s="354" t="s">
        <v>65</v>
      </c>
      <c r="D201" s="354" t="s">
        <v>1004</v>
      </c>
      <c r="E201" s="352">
        <v>0.15277779999999999</v>
      </c>
      <c r="F201" s="353" t="s">
        <v>963</v>
      </c>
      <c r="G201" s="531" t="s">
        <v>3223</v>
      </c>
      <c r="H201" s="531"/>
      <c r="I201" s="520"/>
      <c r="J201" s="364" t="s">
        <v>3106</v>
      </c>
    </row>
    <row r="202" spans="1:10" ht="39" customHeight="1">
      <c r="A202" s="354" t="s">
        <v>703</v>
      </c>
      <c r="B202" s="355" t="s">
        <v>1001</v>
      </c>
      <c r="C202" s="354" t="s">
        <v>65</v>
      </c>
      <c r="D202" s="354" t="s">
        <v>1002</v>
      </c>
      <c r="E202" s="352">
        <v>1</v>
      </c>
      <c r="F202" s="353" t="s">
        <v>758</v>
      </c>
      <c r="G202" s="531" t="s">
        <v>3281</v>
      </c>
      <c r="H202" s="531"/>
      <c r="I202" s="520"/>
      <c r="J202" s="364" t="s">
        <v>3281</v>
      </c>
    </row>
    <row r="203" spans="1:10" ht="24" customHeight="1">
      <c r="A203" s="354" t="s">
        <v>703</v>
      </c>
      <c r="B203" s="355" t="s">
        <v>999</v>
      </c>
      <c r="C203" s="354" t="s">
        <v>65</v>
      </c>
      <c r="D203" s="354" t="s">
        <v>915</v>
      </c>
      <c r="E203" s="352">
        <v>0.30555559999999998</v>
      </c>
      <c r="F203" s="353" t="s">
        <v>963</v>
      </c>
      <c r="G203" s="531" t="s">
        <v>3221</v>
      </c>
      <c r="H203" s="531"/>
      <c r="I203" s="520"/>
      <c r="J203" s="364" t="s">
        <v>3280</v>
      </c>
    </row>
    <row r="204" spans="1:10" ht="20.100000000000001" customHeight="1" thickBot="1">
      <c r="A204" s="529"/>
      <c r="B204" s="529"/>
      <c r="C204" s="529"/>
      <c r="D204" s="529"/>
      <c r="E204" s="529"/>
      <c r="F204" s="529" t="s">
        <v>966</v>
      </c>
      <c r="G204" s="529"/>
      <c r="H204" s="529"/>
      <c r="I204" s="529"/>
      <c r="J204" s="349">
        <v>29.639099999999999</v>
      </c>
    </row>
    <row r="205" spans="1:10" ht="0.95" customHeight="1" thickTop="1">
      <c r="A205" s="350"/>
      <c r="B205" s="350"/>
      <c r="C205" s="350"/>
      <c r="D205" s="350"/>
      <c r="E205" s="350"/>
      <c r="F205" s="350"/>
      <c r="G205" s="350"/>
      <c r="H205" s="350"/>
      <c r="I205" s="350"/>
      <c r="J205" s="350"/>
    </row>
    <row r="206" spans="1:10" ht="24" customHeight="1">
      <c r="A206" s="376" t="s">
        <v>1005</v>
      </c>
      <c r="B206" s="376"/>
      <c r="C206" s="376"/>
      <c r="D206" s="376" t="s">
        <v>1006</v>
      </c>
      <c r="E206" s="376"/>
      <c r="F206" s="521"/>
      <c r="G206" s="521"/>
      <c r="H206" s="377"/>
      <c r="I206" s="376"/>
      <c r="J206" s="375"/>
    </row>
    <row r="207" spans="1:10" ht="18" customHeight="1">
      <c r="A207" s="363" t="s">
        <v>1007</v>
      </c>
      <c r="B207" s="361" t="s">
        <v>695</v>
      </c>
      <c r="C207" s="363" t="s">
        <v>696</v>
      </c>
      <c r="D207" s="363" t="s">
        <v>697</v>
      </c>
      <c r="E207" s="522" t="s">
        <v>698</v>
      </c>
      <c r="F207" s="522"/>
      <c r="G207" s="362" t="s">
        <v>699</v>
      </c>
      <c r="H207" s="361" t="s">
        <v>700</v>
      </c>
      <c r="I207" s="361" t="s">
        <v>701</v>
      </c>
      <c r="J207" s="361" t="s">
        <v>702</v>
      </c>
    </row>
    <row r="208" spans="1:10" ht="39" customHeight="1">
      <c r="A208" s="359" t="s">
        <v>703</v>
      </c>
      <c r="B208" s="360" t="s">
        <v>1008</v>
      </c>
      <c r="C208" s="359" t="s">
        <v>21</v>
      </c>
      <c r="D208" s="359" t="s">
        <v>1009</v>
      </c>
      <c r="E208" s="523" t="s">
        <v>824</v>
      </c>
      <c r="F208" s="523"/>
      <c r="G208" s="358" t="s">
        <v>758</v>
      </c>
      <c r="H208" s="357">
        <v>1</v>
      </c>
      <c r="I208" s="356">
        <v>71.430000000000007</v>
      </c>
      <c r="J208" s="356">
        <v>71.430000000000007</v>
      </c>
    </row>
    <row r="209" spans="1:10" ht="24" customHeight="1">
      <c r="A209" s="354" t="s">
        <v>707</v>
      </c>
      <c r="B209" s="355" t="s">
        <v>1012</v>
      </c>
      <c r="C209" s="354" t="s">
        <v>21</v>
      </c>
      <c r="D209" s="354" t="s">
        <v>1013</v>
      </c>
      <c r="E209" s="520" t="s">
        <v>710</v>
      </c>
      <c r="F209" s="520"/>
      <c r="G209" s="353" t="s">
        <v>711</v>
      </c>
      <c r="H209" s="352">
        <v>0.153</v>
      </c>
      <c r="I209" s="351">
        <v>32.56</v>
      </c>
      <c r="J209" s="351">
        <v>4.9800000000000004</v>
      </c>
    </row>
    <row r="210" spans="1:10" ht="24" customHeight="1">
      <c r="A210" s="354" t="s">
        <v>707</v>
      </c>
      <c r="B210" s="355" t="s">
        <v>708</v>
      </c>
      <c r="C210" s="354" t="s">
        <v>21</v>
      </c>
      <c r="D210" s="354" t="s">
        <v>709</v>
      </c>
      <c r="E210" s="520" t="s">
        <v>710</v>
      </c>
      <c r="F210" s="520"/>
      <c r="G210" s="353" t="s">
        <v>711</v>
      </c>
      <c r="H210" s="352">
        <v>0.32500000000000001</v>
      </c>
      <c r="I210" s="351">
        <v>24.88</v>
      </c>
      <c r="J210" s="351">
        <v>8.08</v>
      </c>
    </row>
    <row r="211" spans="1:10" ht="39" customHeight="1">
      <c r="A211" s="354" t="s">
        <v>707</v>
      </c>
      <c r="B211" s="355" t="s">
        <v>1010</v>
      </c>
      <c r="C211" s="354" t="s">
        <v>21</v>
      </c>
      <c r="D211" s="354" t="s">
        <v>1011</v>
      </c>
      <c r="E211" s="520" t="s">
        <v>714</v>
      </c>
      <c r="F211" s="520"/>
      <c r="G211" s="353" t="s">
        <v>715</v>
      </c>
      <c r="H211" s="352">
        <v>3.3300000000000003E-2</v>
      </c>
      <c r="I211" s="351">
        <v>30.54</v>
      </c>
      <c r="J211" s="351">
        <v>1.01</v>
      </c>
    </row>
    <row r="212" spans="1:10" ht="39" customHeight="1">
      <c r="A212" s="354" t="s">
        <v>707</v>
      </c>
      <c r="B212" s="355" t="s">
        <v>1014</v>
      </c>
      <c r="C212" s="354" t="s">
        <v>21</v>
      </c>
      <c r="D212" s="354" t="s">
        <v>1015</v>
      </c>
      <c r="E212" s="520" t="s">
        <v>714</v>
      </c>
      <c r="F212" s="520"/>
      <c r="G212" s="353" t="s">
        <v>718</v>
      </c>
      <c r="H212" s="352">
        <v>2.4E-2</v>
      </c>
      <c r="I212" s="351">
        <v>31.6</v>
      </c>
      <c r="J212" s="351">
        <v>0.75</v>
      </c>
    </row>
    <row r="213" spans="1:10" ht="39" customHeight="1" thickBot="1">
      <c r="A213" s="373" t="s">
        <v>724</v>
      </c>
      <c r="B213" s="374" t="s">
        <v>1016</v>
      </c>
      <c r="C213" s="373" t="s">
        <v>21</v>
      </c>
      <c r="D213" s="373" t="s">
        <v>1017</v>
      </c>
      <c r="E213" s="528" t="s">
        <v>727</v>
      </c>
      <c r="F213" s="528"/>
      <c r="G213" s="371" t="s">
        <v>6</v>
      </c>
      <c r="H213" s="372">
        <v>17.748999999999999</v>
      </c>
      <c r="I213" s="378">
        <v>3.19</v>
      </c>
      <c r="J213" s="378">
        <v>56.619309999999999</v>
      </c>
    </row>
    <row r="214" spans="1:10" ht="0.95" customHeight="1" thickTop="1">
      <c r="A214" s="350"/>
      <c r="B214" s="350"/>
      <c r="C214" s="350"/>
      <c r="D214" s="350"/>
      <c r="E214" s="350"/>
      <c r="F214" s="350"/>
      <c r="G214" s="350"/>
      <c r="H214" s="350"/>
      <c r="I214" s="350"/>
      <c r="J214" s="350"/>
    </row>
    <row r="215" spans="1:10" ht="24" customHeight="1">
      <c r="A215" s="376" t="s">
        <v>1018</v>
      </c>
      <c r="B215" s="376"/>
      <c r="C215" s="376"/>
      <c r="D215" s="376" t="s">
        <v>1019</v>
      </c>
      <c r="E215" s="376"/>
      <c r="F215" s="521"/>
      <c r="G215" s="521"/>
      <c r="H215" s="377"/>
      <c r="I215" s="376"/>
      <c r="J215" s="375"/>
    </row>
    <row r="216" spans="1:10" ht="18" customHeight="1">
      <c r="A216" s="363" t="s">
        <v>1020</v>
      </c>
      <c r="B216" s="361" t="s">
        <v>695</v>
      </c>
      <c r="C216" s="363" t="s">
        <v>696</v>
      </c>
      <c r="D216" s="363" t="s">
        <v>697</v>
      </c>
      <c r="E216" s="522" t="s">
        <v>698</v>
      </c>
      <c r="F216" s="522"/>
      <c r="G216" s="362" t="s">
        <v>699</v>
      </c>
      <c r="H216" s="361" t="s">
        <v>700</v>
      </c>
      <c r="I216" s="361" t="s">
        <v>701</v>
      </c>
      <c r="J216" s="361" t="s">
        <v>702</v>
      </c>
    </row>
    <row r="217" spans="1:10" ht="51.95" customHeight="1">
      <c r="A217" s="359" t="s">
        <v>703</v>
      </c>
      <c r="B217" s="360" t="s">
        <v>1021</v>
      </c>
      <c r="C217" s="359" t="s">
        <v>21</v>
      </c>
      <c r="D217" s="359" t="s">
        <v>1022</v>
      </c>
      <c r="E217" s="523" t="s">
        <v>824</v>
      </c>
      <c r="F217" s="523"/>
      <c r="G217" s="358" t="s">
        <v>39</v>
      </c>
      <c r="H217" s="357">
        <v>1</v>
      </c>
      <c r="I217" s="356">
        <v>49.12</v>
      </c>
      <c r="J217" s="356">
        <v>49.12</v>
      </c>
    </row>
    <row r="218" spans="1:10" ht="24" customHeight="1">
      <c r="A218" s="354" t="s">
        <v>707</v>
      </c>
      <c r="B218" s="355" t="s">
        <v>1012</v>
      </c>
      <c r="C218" s="354" t="s">
        <v>21</v>
      </c>
      <c r="D218" s="354" t="s">
        <v>1013</v>
      </c>
      <c r="E218" s="520" t="s">
        <v>710</v>
      </c>
      <c r="F218" s="520"/>
      <c r="G218" s="353" t="s">
        <v>711</v>
      </c>
      <c r="H218" s="352">
        <v>0.30499999999999999</v>
      </c>
      <c r="I218" s="351">
        <v>32.56</v>
      </c>
      <c r="J218" s="351">
        <v>9.93</v>
      </c>
    </row>
    <row r="219" spans="1:10" ht="39" customHeight="1">
      <c r="A219" s="354" t="s">
        <v>707</v>
      </c>
      <c r="B219" s="355" t="s">
        <v>1014</v>
      </c>
      <c r="C219" s="354" t="s">
        <v>21</v>
      </c>
      <c r="D219" s="354" t="s">
        <v>1015</v>
      </c>
      <c r="E219" s="520" t="s">
        <v>714</v>
      </c>
      <c r="F219" s="520"/>
      <c r="G219" s="353" t="s">
        <v>718</v>
      </c>
      <c r="H219" s="352">
        <v>6.3E-3</v>
      </c>
      <c r="I219" s="351">
        <v>31.6</v>
      </c>
      <c r="J219" s="351">
        <v>0.19</v>
      </c>
    </row>
    <row r="220" spans="1:10" ht="39" customHeight="1">
      <c r="A220" s="354" t="s">
        <v>707</v>
      </c>
      <c r="B220" s="355" t="s">
        <v>1010</v>
      </c>
      <c r="C220" s="354" t="s">
        <v>21</v>
      </c>
      <c r="D220" s="354" t="s">
        <v>1011</v>
      </c>
      <c r="E220" s="520" t="s">
        <v>714</v>
      </c>
      <c r="F220" s="520"/>
      <c r="G220" s="353" t="s">
        <v>715</v>
      </c>
      <c r="H220" s="352">
        <v>8.6999999999999994E-3</v>
      </c>
      <c r="I220" s="351">
        <v>30.54</v>
      </c>
      <c r="J220" s="351">
        <v>0.26</v>
      </c>
    </row>
    <row r="221" spans="1:10" ht="24" customHeight="1">
      <c r="A221" s="354" t="s">
        <v>707</v>
      </c>
      <c r="B221" s="355" t="s">
        <v>708</v>
      </c>
      <c r="C221" s="354" t="s">
        <v>21</v>
      </c>
      <c r="D221" s="354" t="s">
        <v>709</v>
      </c>
      <c r="E221" s="520" t="s">
        <v>710</v>
      </c>
      <c r="F221" s="520"/>
      <c r="G221" s="353" t="s">
        <v>711</v>
      </c>
      <c r="H221" s="352">
        <v>0.35</v>
      </c>
      <c r="I221" s="351">
        <v>24.88</v>
      </c>
      <c r="J221" s="351">
        <v>8.6999999999999993</v>
      </c>
    </row>
    <row r="222" spans="1:10" ht="65.099999999999994" customHeight="1">
      <c r="A222" s="354" t="s">
        <v>707</v>
      </c>
      <c r="B222" s="355" t="s">
        <v>1023</v>
      </c>
      <c r="C222" s="354" t="s">
        <v>21</v>
      </c>
      <c r="D222" s="354" t="s">
        <v>1024</v>
      </c>
      <c r="E222" s="520" t="s">
        <v>1025</v>
      </c>
      <c r="F222" s="520"/>
      <c r="G222" s="353" t="s">
        <v>781</v>
      </c>
      <c r="H222" s="352">
        <v>1.17E-2</v>
      </c>
      <c r="I222" s="351">
        <v>696.38</v>
      </c>
      <c r="J222" s="351">
        <v>8.14</v>
      </c>
    </row>
    <row r="223" spans="1:10" ht="26.1" customHeight="1" thickBot="1">
      <c r="A223" s="373" t="s">
        <v>724</v>
      </c>
      <c r="B223" s="374" t="s">
        <v>1026</v>
      </c>
      <c r="C223" s="373" t="s">
        <v>21</v>
      </c>
      <c r="D223" s="373" t="s">
        <v>1027</v>
      </c>
      <c r="E223" s="528" t="s">
        <v>727</v>
      </c>
      <c r="F223" s="528"/>
      <c r="G223" s="371" t="s">
        <v>6</v>
      </c>
      <c r="H223" s="372">
        <v>3</v>
      </c>
      <c r="I223" s="378">
        <v>7.3</v>
      </c>
      <c r="J223" s="378">
        <v>21.9</v>
      </c>
    </row>
    <row r="224" spans="1:10" ht="0.95" customHeight="1" thickTop="1">
      <c r="A224" s="350"/>
      <c r="B224" s="350"/>
      <c r="C224" s="350"/>
      <c r="D224" s="350"/>
      <c r="E224" s="350"/>
      <c r="F224" s="350"/>
      <c r="G224" s="350"/>
      <c r="H224" s="350"/>
      <c r="I224" s="350"/>
      <c r="J224" s="350"/>
    </row>
    <row r="225" spans="1:10" ht="18" customHeight="1">
      <c r="A225" s="363" t="s">
        <v>1028</v>
      </c>
      <c r="B225" s="361" t="s">
        <v>695</v>
      </c>
      <c r="C225" s="363" t="s">
        <v>696</v>
      </c>
      <c r="D225" s="363" t="s">
        <v>697</v>
      </c>
      <c r="E225" s="522" t="s">
        <v>698</v>
      </c>
      <c r="F225" s="522"/>
      <c r="G225" s="362" t="s">
        <v>699</v>
      </c>
      <c r="H225" s="361" t="s">
        <v>700</v>
      </c>
      <c r="I225" s="361" t="s">
        <v>701</v>
      </c>
      <c r="J225" s="361" t="s">
        <v>702</v>
      </c>
    </row>
    <row r="226" spans="1:10" ht="39" customHeight="1">
      <c r="A226" s="359" t="s">
        <v>703</v>
      </c>
      <c r="B226" s="360" t="s">
        <v>1029</v>
      </c>
      <c r="C226" s="359" t="s">
        <v>21</v>
      </c>
      <c r="D226" s="359" t="s">
        <v>1030</v>
      </c>
      <c r="E226" s="523" t="s">
        <v>824</v>
      </c>
      <c r="F226" s="523"/>
      <c r="G226" s="358" t="s">
        <v>39</v>
      </c>
      <c r="H226" s="357">
        <v>1</v>
      </c>
      <c r="I226" s="356">
        <v>98.93</v>
      </c>
      <c r="J226" s="356">
        <v>98.93</v>
      </c>
    </row>
    <row r="227" spans="1:10" ht="39" customHeight="1">
      <c r="A227" s="354" t="s">
        <v>707</v>
      </c>
      <c r="B227" s="355" t="s">
        <v>1014</v>
      </c>
      <c r="C227" s="354" t="s">
        <v>21</v>
      </c>
      <c r="D227" s="354" t="s">
        <v>1015</v>
      </c>
      <c r="E227" s="520" t="s">
        <v>714</v>
      </c>
      <c r="F227" s="520"/>
      <c r="G227" s="353" t="s">
        <v>718</v>
      </c>
      <c r="H227" s="352">
        <v>1.32E-2</v>
      </c>
      <c r="I227" s="351">
        <v>31.6</v>
      </c>
      <c r="J227" s="351">
        <v>0.41</v>
      </c>
    </row>
    <row r="228" spans="1:10" ht="39" customHeight="1">
      <c r="A228" s="354" t="s">
        <v>707</v>
      </c>
      <c r="B228" s="355" t="s">
        <v>1010</v>
      </c>
      <c r="C228" s="354" t="s">
        <v>21</v>
      </c>
      <c r="D228" s="354" t="s">
        <v>1011</v>
      </c>
      <c r="E228" s="520" t="s">
        <v>714</v>
      </c>
      <c r="F228" s="520"/>
      <c r="G228" s="353" t="s">
        <v>715</v>
      </c>
      <c r="H228" s="352">
        <v>1.83E-2</v>
      </c>
      <c r="I228" s="351">
        <v>30.54</v>
      </c>
      <c r="J228" s="351">
        <v>0.55000000000000004</v>
      </c>
    </row>
    <row r="229" spans="1:10" ht="24" customHeight="1">
      <c r="A229" s="354" t="s">
        <v>707</v>
      </c>
      <c r="B229" s="355" t="s">
        <v>708</v>
      </c>
      <c r="C229" s="354" t="s">
        <v>21</v>
      </c>
      <c r="D229" s="354" t="s">
        <v>709</v>
      </c>
      <c r="E229" s="520" t="s">
        <v>710</v>
      </c>
      <c r="F229" s="520"/>
      <c r="G229" s="353" t="s">
        <v>711</v>
      </c>
      <c r="H229" s="352">
        <v>0.371</v>
      </c>
      <c r="I229" s="351">
        <v>24.88</v>
      </c>
      <c r="J229" s="351">
        <v>9.23</v>
      </c>
    </row>
    <row r="230" spans="1:10" ht="24" customHeight="1">
      <c r="A230" s="354" t="s">
        <v>707</v>
      </c>
      <c r="B230" s="355" t="s">
        <v>1012</v>
      </c>
      <c r="C230" s="354" t="s">
        <v>21</v>
      </c>
      <c r="D230" s="354" t="s">
        <v>1013</v>
      </c>
      <c r="E230" s="520" t="s">
        <v>710</v>
      </c>
      <c r="F230" s="520"/>
      <c r="G230" s="353" t="s">
        <v>711</v>
      </c>
      <c r="H230" s="352">
        <v>0.27700000000000002</v>
      </c>
      <c r="I230" s="351">
        <v>32.56</v>
      </c>
      <c r="J230" s="351">
        <v>9.01</v>
      </c>
    </row>
    <row r="231" spans="1:10" ht="24" customHeight="1">
      <c r="A231" s="373" t="s">
        <v>724</v>
      </c>
      <c r="B231" s="374" t="s">
        <v>1040</v>
      </c>
      <c r="C231" s="373" t="s">
        <v>21</v>
      </c>
      <c r="D231" s="373" t="s">
        <v>1041</v>
      </c>
      <c r="E231" s="528" t="s">
        <v>727</v>
      </c>
      <c r="F231" s="528"/>
      <c r="G231" s="371" t="s">
        <v>74</v>
      </c>
      <c r="H231" s="372">
        <v>0.09</v>
      </c>
      <c r="I231" s="378">
        <v>305.66000000000003</v>
      </c>
      <c r="J231" s="378">
        <v>27.509399999999999</v>
      </c>
    </row>
    <row r="232" spans="1:10" ht="26.1" customHeight="1">
      <c r="A232" s="373" t="s">
        <v>724</v>
      </c>
      <c r="B232" s="374" t="s">
        <v>1033</v>
      </c>
      <c r="C232" s="373" t="s">
        <v>21</v>
      </c>
      <c r="D232" s="373" t="s">
        <v>1034</v>
      </c>
      <c r="E232" s="528" t="s">
        <v>727</v>
      </c>
      <c r="F232" s="528"/>
      <c r="G232" s="371" t="s">
        <v>74</v>
      </c>
      <c r="H232" s="372">
        <v>2.3999999999999998E-3</v>
      </c>
      <c r="I232" s="378">
        <v>119.06</v>
      </c>
      <c r="J232" s="378">
        <v>0.285744</v>
      </c>
    </row>
    <row r="233" spans="1:10" ht="26.1" customHeight="1">
      <c r="A233" s="373" t="s">
        <v>724</v>
      </c>
      <c r="B233" s="374" t="s">
        <v>1031</v>
      </c>
      <c r="C233" s="373" t="s">
        <v>21</v>
      </c>
      <c r="D233" s="373" t="s">
        <v>1032</v>
      </c>
      <c r="E233" s="528" t="s">
        <v>727</v>
      </c>
      <c r="F233" s="528"/>
      <c r="G233" s="371" t="s">
        <v>74</v>
      </c>
      <c r="H233" s="372">
        <v>1.2999999999999999E-2</v>
      </c>
      <c r="I233" s="378">
        <v>17.27</v>
      </c>
      <c r="J233" s="378">
        <v>0.22450999999999999</v>
      </c>
    </row>
    <row r="234" spans="1:10" ht="26.1" customHeight="1">
      <c r="A234" s="373" t="s">
        <v>724</v>
      </c>
      <c r="B234" s="374" t="s">
        <v>1035</v>
      </c>
      <c r="C234" s="373" t="s">
        <v>21</v>
      </c>
      <c r="D234" s="373" t="s">
        <v>1036</v>
      </c>
      <c r="E234" s="528" t="s">
        <v>727</v>
      </c>
      <c r="F234" s="528"/>
      <c r="G234" s="371" t="s">
        <v>1037</v>
      </c>
      <c r="H234" s="372">
        <v>8.1000000000000003E-2</v>
      </c>
      <c r="I234" s="378">
        <v>30.88</v>
      </c>
      <c r="J234" s="378">
        <v>2.5012799999999999</v>
      </c>
    </row>
    <row r="235" spans="1:10" ht="26.1" customHeight="1" thickBot="1">
      <c r="A235" s="373" t="s">
        <v>724</v>
      </c>
      <c r="B235" s="374" t="s">
        <v>1038</v>
      </c>
      <c r="C235" s="373" t="s">
        <v>21</v>
      </c>
      <c r="D235" s="373" t="s">
        <v>1039</v>
      </c>
      <c r="E235" s="528" t="s">
        <v>727</v>
      </c>
      <c r="F235" s="528"/>
      <c r="G235" s="371" t="s">
        <v>39</v>
      </c>
      <c r="H235" s="372">
        <v>1.05</v>
      </c>
      <c r="I235" s="378">
        <v>46.89</v>
      </c>
      <c r="J235" s="378">
        <v>49.234499999999997</v>
      </c>
    </row>
    <row r="236" spans="1:10" ht="0.95" customHeight="1" thickTop="1">
      <c r="A236" s="350"/>
      <c r="B236" s="350"/>
      <c r="C236" s="350"/>
      <c r="D236" s="350"/>
      <c r="E236" s="350"/>
      <c r="F236" s="350"/>
      <c r="G236" s="350"/>
      <c r="H236" s="350"/>
      <c r="I236" s="350"/>
      <c r="J236" s="350"/>
    </row>
    <row r="237" spans="1:10" ht="18" customHeight="1">
      <c r="A237" s="363" t="s">
        <v>1042</v>
      </c>
      <c r="B237" s="361" t="s">
        <v>695</v>
      </c>
      <c r="C237" s="363" t="s">
        <v>696</v>
      </c>
      <c r="D237" s="363" t="s">
        <v>697</v>
      </c>
      <c r="E237" s="522" t="s">
        <v>698</v>
      </c>
      <c r="F237" s="522"/>
      <c r="G237" s="362" t="s">
        <v>699</v>
      </c>
      <c r="H237" s="361" t="s">
        <v>700</v>
      </c>
      <c r="I237" s="361" t="s">
        <v>701</v>
      </c>
      <c r="J237" s="361" t="s">
        <v>702</v>
      </c>
    </row>
    <row r="238" spans="1:10" ht="26.1" customHeight="1">
      <c r="A238" s="359" t="s">
        <v>703</v>
      </c>
      <c r="B238" s="360" t="s">
        <v>1043</v>
      </c>
      <c r="C238" s="359" t="s">
        <v>21</v>
      </c>
      <c r="D238" s="359" t="s">
        <v>1044</v>
      </c>
      <c r="E238" s="523" t="s">
        <v>824</v>
      </c>
      <c r="F238" s="523"/>
      <c r="G238" s="358" t="s">
        <v>39</v>
      </c>
      <c r="H238" s="357">
        <v>1</v>
      </c>
      <c r="I238" s="356">
        <v>57.17</v>
      </c>
      <c r="J238" s="356">
        <v>57.17</v>
      </c>
    </row>
    <row r="239" spans="1:10" ht="39" customHeight="1">
      <c r="A239" s="354" t="s">
        <v>707</v>
      </c>
      <c r="B239" s="355" t="s">
        <v>1010</v>
      </c>
      <c r="C239" s="354" t="s">
        <v>21</v>
      </c>
      <c r="D239" s="354" t="s">
        <v>1011</v>
      </c>
      <c r="E239" s="520" t="s">
        <v>714</v>
      </c>
      <c r="F239" s="520"/>
      <c r="G239" s="353" t="s">
        <v>715</v>
      </c>
      <c r="H239" s="352">
        <v>1.83E-2</v>
      </c>
      <c r="I239" s="351">
        <v>30.54</v>
      </c>
      <c r="J239" s="351">
        <v>0.55000000000000004</v>
      </c>
    </row>
    <row r="240" spans="1:10" ht="39" customHeight="1">
      <c r="A240" s="354" t="s">
        <v>707</v>
      </c>
      <c r="B240" s="355" t="s">
        <v>1014</v>
      </c>
      <c r="C240" s="354" t="s">
        <v>21</v>
      </c>
      <c r="D240" s="354" t="s">
        <v>1015</v>
      </c>
      <c r="E240" s="520" t="s">
        <v>714</v>
      </c>
      <c r="F240" s="520"/>
      <c r="G240" s="353" t="s">
        <v>718</v>
      </c>
      <c r="H240" s="352">
        <v>1.32E-2</v>
      </c>
      <c r="I240" s="351">
        <v>31.6</v>
      </c>
      <c r="J240" s="351">
        <v>0.41</v>
      </c>
    </row>
    <row r="241" spans="1:10" ht="24" customHeight="1">
      <c r="A241" s="354" t="s">
        <v>707</v>
      </c>
      <c r="B241" s="355" t="s">
        <v>1012</v>
      </c>
      <c r="C241" s="354" t="s">
        <v>21</v>
      </c>
      <c r="D241" s="354" t="s">
        <v>1013</v>
      </c>
      <c r="E241" s="520" t="s">
        <v>710</v>
      </c>
      <c r="F241" s="520"/>
      <c r="G241" s="353" t="s">
        <v>711</v>
      </c>
      <c r="H241" s="352">
        <v>0.112</v>
      </c>
      <c r="I241" s="351">
        <v>32.56</v>
      </c>
      <c r="J241" s="351">
        <v>3.64</v>
      </c>
    </row>
    <row r="242" spans="1:10" ht="24" customHeight="1">
      <c r="A242" s="354" t="s">
        <v>707</v>
      </c>
      <c r="B242" s="355" t="s">
        <v>708</v>
      </c>
      <c r="C242" s="354" t="s">
        <v>21</v>
      </c>
      <c r="D242" s="354" t="s">
        <v>709</v>
      </c>
      <c r="E242" s="520" t="s">
        <v>710</v>
      </c>
      <c r="F242" s="520"/>
      <c r="G242" s="353" t="s">
        <v>711</v>
      </c>
      <c r="H242" s="352">
        <v>0.20699999999999999</v>
      </c>
      <c r="I242" s="351">
        <v>24.88</v>
      </c>
      <c r="J242" s="351">
        <v>5.15</v>
      </c>
    </row>
    <row r="243" spans="1:10" ht="26.1" customHeight="1">
      <c r="A243" s="373" t="s">
        <v>724</v>
      </c>
      <c r="B243" s="374" t="s">
        <v>1031</v>
      </c>
      <c r="C243" s="373" t="s">
        <v>21</v>
      </c>
      <c r="D243" s="373" t="s">
        <v>1032</v>
      </c>
      <c r="E243" s="528" t="s">
        <v>727</v>
      </c>
      <c r="F243" s="528"/>
      <c r="G243" s="371" t="s">
        <v>74</v>
      </c>
      <c r="H243" s="372">
        <v>6.0000000000000001E-3</v>
      </c>
      <c r="I243" s="378">
        <v>17.27</v>
      </c>
      <c r="J243" s="378">
        <v>0.10362</v>
      </c>
    </row>
    <row r="244" spans="1:10" ht="26.1" customHeight="1">
      <c r="A244" s="373" t="s">
        <v>724</v>
      </c>
      <c r="B244" s="374" t="s">
        <v>1045</v>
      </c>
      <c r="C244" s="373" t="s">
        <v>21</v>
      </c>
      <c r="D244" s="373" t="s">
        <v>1046</v>
      </c>
      <c r="E244" s="528" t="s">
        <v>727</v>
      </c>
      <c r="F244" s="528"/>
      <c r="G244" s="371" t="s">
        <v>39</v>
      </c>
      <c r="H244" s="372">
        <v>1.05</v>
      </c>
      <c r="I244" s="378">
        <v>26.02</v>
      </c>
      <c r="J244" s="378">
        <v>27.321000000000002</v>
      </c>
    </row>
    <row r="245" spans="1:10" ht="26.1" customHeight="1">
      <c r="A245" s="373" t="s">
        <v>724</v>
      </c>
      <c r="B245" s="374" t="s">
        <v>1035</v>
      </c>
      <c r="C245" s="373" t="s">
        <v>21</v>
      </c>
      <c r="D245" s="373" t="s">
        <v>1036</v>
      </c>
      <c r="E245" s="528" t="s">
        <v>727</v>
      </c>
      <c r="F245" s="528"/>
      <c r="G245" s="371" t="s">
        <v>1037</v>
      </c>
      <c r="H245" s="372">
        <v>0.19800000000000001</v>
      </c>
      <c r="I245" s="378">
        <v>30.88</v>
      </c>
      <c r="J245" s="378">
        <v>6.1142399999999997</v>
      </c>
    </row>
    <row r="246" spans="1:10" ht="26.1" customHeight="1">
      <c r="A246" s="373" t="s">
        <v>724</v>
      </c>
      <c r="B246" s="374" t="s">
        <v>1033</v>
      </c>
      <c r="C246" s="373" t="s">
        <v>21</v>
      </c>
      <c r="D246" s="373" t="s">
        <v>1034</v>
      </c>
      <c r="E246" s="528" t="s">
        <v>727</v>
      </c>
      <c r="F246" s="528"/>
      <c r="G246" s="371" t="s">
        <v>74</v>
      </c>
      <c r="H246" s="372">
        <v>1.1999999999999999E-3</v>
      </c>
      <c r="I246" s="378">
        <v>119.06</v>
      </c>
      <c r="J246" s="378">
        <v>0.142872</v>
      </c>
    </row>
    <row r="247" spans="1:10" ht="24" customHeight="1" thickBot="1">
      <c r="A247" s="373" t="s">
        <v>724</v>
      </c>
      <c r="B247" s="374" t="s">
        <v>1040</v>
      </c>
      <c r="C247" s="373" t="s">
        <v>21</v>
      </c>
      <c r="D247" s="373" t="s">
        <v>1041</v>
      </c>
      <c r="E247" s="528" t="s">
        <v>727</v>
      </c>
      <c r="F247" s="528"/>
      <c r="G247" s="371" t="s">
        <v>74</v>
      </c>
      <c r="H247" s="372">
        <v>4.4999999999999998E-2</v>
      </c>
      <c r="I247" s="378">
        <v>305.66000000000003</v>
      </c>
      <c r="J247" s="378">
        <v>13.7547</v>
      </c>
    </row>
    <row r="248" spans="1:10" ht="0.95" customHeight="1" thickTop="1">
      <c r="A248" s="350"/>
      <c r="B248" s="350"/>
      <c r="C248" s="350"/>
      <c r="D248" s="350"/>
      <c r="E248" s="350"/>
      <c r="F248" s="350"/>
      <c r="G248" s="350"/>
      <c r="H248" s="350"/>
      <c r="I248" s="350"/>
      <c r="J248" s="350"/>
    </row>
    <row r="249" spans="1:10" ht="18" customHeight="1">
      <c r="A249" s="363" t="s">
        <v>1047</v>
      </c>
      <c r="B249" s="361" t="s">
        <v>695</v>
      </c>
      <c r="C249" s="363" t="s">
        <v>696</v>
      </c>
      <c r="D249" s="363" t="s">
        <v>697</v>
      </c>
      <c r="E249" s="522" t="s">
        <v>698</v>
      </c>
      <c r="F249" s="522"/>
      <c r="G249" s="362" t="s">
        <v>699</v>
      </c>
      <c r="H249" s="361" t="s">
        <v>700</v>
      </c>
      <c r="I249" s="361" t="s">
        <v>701</v>
      </c>
      <c r="J249" s="361" t="s">
        <v>702</v>
      </c>
    </row>
    <row r="250" spans="1:10" ht="39" customHeight="1">
      <c r="A250" s="359" t="s">
        <v>703</v>
      </c>
      <c r="B250" s="360" t="s">
        <v>1048</v>
      </c>
      <c r="C250" s="359" t="s">
        <v>21</v>
      </c>
      <c r="D250" s="359" t="s">
        <v>91</v>
      </c>
      <c r="E250" s="523" t="s">
        <v>1049</v>
      </c>
      <c r="F250" s="523"/>
      <c r="G250" s="358" t="s">
        <v>39</v>
      </c>
      <c r="H250" s="357">
        <v>1</v>
      </c>
      <c r="I250" s="356">
        <v>34.369999999999997</v>
      </c>
      <c r="J250" s="356">
        <v>34.369999999999997</v>
      </c>
    </row>
    <row r="251" spans="1:10" ht="26.1" customHeight="1">
      <c r="A251" s="354" t="s">
        <v>707</v>
      </c>
      <c r="B251" s="355" t="s">
        <v>1052</v>
      </c>
      <c r="C251" s="354" t="s">
        <v>21</v>
      </c>
      <c r="D251" s="354" t="s">
        <v>1053</v>
      </c>
      <c r="E251" s="520" t="s">
        <v>710</v>
      </c>
      <c r="F251" s="520"/>
      <c r="G251" s="353" t="s">
        <v>711</v>
      </c>
      <c r="H251" s="352">
        <v>7.5800000000000006E-2</v>
      </c>
      <c r="I251" s="351">
        <v>27.02</v>
      </c>
      <c r="J251" s="351">
        <v>2.04</v>
      </c>
    </row>
    <row r="252" spans="1:10" ht="26.1" customHeight="1">
      <c r="A252" s="354" t="s">
        <v>707</v>
      </c>
      <c r="B252" s="355" t="s">
        <v>1050</v>
      </c>
      <c r="C252" s="354" t="s">
        <v>21</v>
      </c>
      <c r="D252" s="354" t="s">
        <v>1051</v>
      </c>
      <c r="E252" s="520" t="s">
        <v>710</v>
      </c>
      <c r="F252" s="520"/>
      <c r="G252" s="353" t="s">
        <v>711</v>
      </c>
      <c r="H252" s="352">
        <v>7.5800000000000006E-2</v>
      </c>
      <c r="I252" s="351">
        <v>32.99</v>
      </c>
      <c r="J252" s="351">
        <v>2.5</v>
      </c>
    </row>
    <row r="253" spans="1:10" ht="24" customHeight="1">
      <c r="A253" s="373" t="s">
        <v>724</v>
      </c>
      <c r="B253" s="374" t="s">
        <v>1054</v>
      </c>
      <c r="C253" s="373" t="s">
        <v>21</v>
      </c>
      <c r="D253" s="373" t="s">
        <v>1055</v>
      </c>
      <c r="E253" s="528" t="s">
        <v>727</v>
      </c>
      <c r="F253" s="528"/>
      <c r="G253" s="371" t="s">
        <v>6</v>
      </c>
      <c r="H253" s="372">
        <v>4.2000000000000003E-2</v>
      </c>
      <c r="I253" s="378">
        <v>2.86</v>
      </c>
      <c r="J253" s="378">
        <v>0.12012</v>
      </c>
    </row>
    <row r="254" spans="1:10" ht="26.1" customHeight="1" thickBot="1">
      <c r="A254" s="373" t="s">
        <v>724</v>
      </c>
      <c r="B254" s="374" t="s">
        <v>1056</v>
      </c>
      <c r="C254" s="373" t="s">
        <v>21</v>
      </c>
      <c r="D254" s="373" t="s">
        <v>1057</v>
      </c>
      <c r="E254" s="528" t="s">
        <v>727</v>
      </c>
      <c r="F254" s="528"/>
      <c r="G254" s="371" t="s">
        <v>39</v>
      </c>
      <c r="H254" s="372">
        <v>1.0353000000000001</v>
      </c>
      <c r="I254" s="378">
        <v>28.7</v>
      </c>
      <c r="J254" s="378">
        <v>29.71311</v>
      </c>
    </row>
    <row r="255" spans="1:10" ht="0.95" customHeight="1" thickTop="1">
      <c r="A255" s="350"/>
      <c r="B255" s="350"/>
      <c r="C255" s="350"/>
      <c r="D255" s="350"/>
      <c r="E255" s="350"/>
      <c r="F255" s="350"/>
      <c r="G255" s="350"/>
      <c r="H255" s="350"/>
      <c r="I255" s="350"/>
      <c r="J255" s="350"/>
    </row>
    <row r="256" spans="1:10" ht="18" customHeight="1">
      <c r="A256" s="363" t="s">
        <v>1058</v>
      </c>
      <c r="B256" s="361" t="s">
        <v>695</v>
      </c>
      <c r="C256" s="363" t="s">
        <v>696</v>
      </c>
      <c r="D256" s="363" t="s">
        <v>697</v>
      </c>
      <c r="E256" s="522" t="s">
        <v>698</v>
      </c>
      <c r="F256" s="522"/>
      <c r="G256" s="362" t="s">
        <v>699</v>
      </c>
      <c r="H256" s="361" t="s">
        <v>700</v>
      </c>
      <c r="I256" s="361" t="s">
        <v>701</v>
      </c>
      <c r="J256" s="361" t="s">
        <v>702</v>
      </c>
    </row>
    <row r="257" spans="1:10" ht="39" customHeight="1">
      <c r="A257" s="359" t="s">
        <v>703</v>
      </c>
      <c r="B257" s="360" t="s">
        <v>1059</v>
      </c>
      <c r="C257" s="359" t="s">
        <v>21</v>
      </c>
      <c r="D257" s="359" t="s">
        <v>1060</v>
      </c>
      <c r="E257" s="523" t="s">
        <v>1049</v>
      </c>
      <c r="F257" s="523"/>
      <c r="G257" s="358" t="s">
        <v>6</v>
      </c>
      <c r="H257" s="357">
        <v>1</v>
      </c>
      <c r="I257" s="356">
        <v>46.8</v>
      </c>
      <c r="J257" s="356">
        <v>46.8</v>
      </c>
    </row>
    <row r="258" spans="1:10" ht="26.1" customHeight="1">
      <c r="A258" s="354" t="s">
        <v>707</v>
      </c>
      <c r="B258" s="355" t="s">
        <v>1050</v>
      </c>
      <c r="C258" s="354" t="s">
        <v>21</v>
      </c>
      <c r="D258" s="354" t="s">
        <v>1051</v>
      </c>
      <c r="E258" s="520" t="s">
        <v>710</v>
      </c>
      <c r="F258" s="520"/>
      <c r="G258" s="353" t="s">
        <v>711</v>
      </c>
      <c r="H258" s="352">
        <v>0.27289999999999998</v>
      </c>
      <c r="I258" s="351">
        <v>32.99</v>
      </c>
      <c r="J258" s="351">
        <v>9</v>
      </c>
    </row>
    <row r="259" spans="1:10" ht="26.1" customHeight="1">
      <c r="A259" s="354" t="s">
        <v>707</v>
      </c>
      <c r="B259" s="355" t="s">
        <v>1052</v>
      </c>
      <c r="C259" s="354" t="s">
        <v>21</v>
      </c>
      <c r="D259" s="354" t="s">
        <v>1053</v>
      </c>
      <c r="E259" s="520" t="s">
        <v>710</v>
      </c>
      <c r="F259" s="520"/>
      <c r="G259" s="353" t="s">
        <v>711</v>
      </c>
      <c r="H259" s="352">
        <v>0.27289999999999998</v>
      </c>
      <c r="I259" s="351">
        <v>27.02</v>
      </c>
      <c r="J259" s="351">
        <v>7.37</v>
      </c>
    </row>
    <row r="260" spans="1:10" ht="26.1" customHeight="1">
      <c r="A260" s="373" t="s">
        <v>724</v>
      </c>
      <c r="B260" s="374" t="s">
        <v>1063</v>
      </c>
      <c r="C260" s="373" t="s">
        <v>21</v>
      </c>
      <c r="D260" s="373" t="s">
        <v>1064</v>
      </c>
      <c r="E260" s="528" t="s">
        <v>727</v>
      </c>
      <c r="F260" s="528"/>
      <c r="G260" s="371" t="s">
        <v>6</v>
      </c>
      <c r="H260" s="372">
        <v>1</v>
      </c>
      <c r="I260" s="378">
        <v>19.84</v>
      </c>
      <c r="J260" s="378">
        <v>19.84</v>
      </c>
    </row>
    <row r="261" spans="1:10" ht="39" customHeight="1">
      <c r="A261" s="373" t="s">
        <v>724</v>
      </c>
      <c r="B261" s="374" t="s">
        <v>1061</v>
      </c>
      <c r="C261" s="373" t="s">
        <v>21</v>
      </c>
      <c r="D261" s="373" t="s">
        <v>1062</v>
      </c>
      <c r="E261" s="528" t="s">
        <v>727</v>
      </c>
      <c r="F261" s="528"/>
      <c r="G261" s="371" t="s">
        <v>6</v>
      </c>
      <c r="H261" s="372">
        <v>0.115</v>
      </c>
      <c r="I261" s="378">
        <v>30.93</v>
      </c>
      <c r="J261" s="378">
        <v>3.5569500000000001</v>
      </c>
    </row>
    <row r="262" spans="1:10" ht="26.1" customHeight="1" thickBot="1">
      <c r="A262" s="373" t="s">
        <v>724</v>
      </c>
      <c r="B262" s="374" t="s">
        <v>1065</v>
      </c>
      <c r="C262" s="373" t="s">
        <v>21</v>
      </c>
      <c r="D262" s="373" t="s">
        <v>1066</v>
      </c>
      <c r="E262" s="528" t="s">
        <v>727</v>
      </c>
      <c r="F262" s="528"/>
      <c r="G262" s="371" t="s">
        <v>6</v>
      </c>
      <c r="H262" s="372">
        <v>2</v>
      </c>
      <c r="I262" s="378">
        <v>3.52</v>
      </c>
      <c r="J262" s="378">
        <v>7.04</v>
      </c>
    </row>
    <row r="263" spans="1:10" ht="0.95" customHeight="1" thickTop="1">
      <c r="A263" s="350"/>
      <c r="B263" s="350"/>
      <c r="C263" s="350"/>
      <c r="D263" s="350"/>
      <c r="E263" s="350"/>
      <c r="F263" s="350"/>
      <c r="G263" s="350"/>
      <c r="H263" s="350"/>
      <c r="I263" s="350"/>
      <c r="J263" s="350"/>
    </row>
    <row r="264" spans="1:10" ht="18" customHeight="1">
      <c r="A264" s="363" t="s">
        <v>1067</v>
      </c>
      <c r="B264" s="361" t="s">
        <v>695</v>
      </c>
      <c r="C264" s="363" t="s">
        <v>696</v>
      </c>
      <c r="D264" s="363" t="s">
        <v>697</v>
      </c>
      <c r="E264" s="522" t="s">
        <v>698</v>
      </c>
      <c r="F264" s="522"/>
      <c r="G264" s="362" t="s">
        <v>699</v>
      </c>
      <c r="H264" s="361" t="s">
        <v>700</v>
      </c>
      <c r="I264" s="361" t="s">
        <v>701</v>
      </c>
      <c r="J264" s="361" t="s">
        <v>702</v>
      </c>
    </row>
    <row r="265" spans="1:10" ht="39" customHeight="1">
      <c r="A265" s="359" t="s">
        <v>703</v>
      </c>
      <c r="B265" s="360" t="s">
        <v>1068</v>
      </c>
      <c r="C265" s="359" t="s">
        <v>21</v>
      </c>
      <c r="D265" s="359" t="s">
        <v>1069</v>
      </c>
      <c r="E265" s="523" t="s">
        <v>1049</v>
      </c>
      <c r="F265" s="523"/>
      <c r="G265" s="358" t="s">
        <v>6</v>
      </c>
      <c r="H265" s="357">
        <v>1</v>
      </c>
      <c r="I265" s="356">
        <v>47.85</v>
      </c>
      <c r="J265" s="356">
        <v>47.85</v>
      </c>
    </row>
    <row r="266" spans="1:10" ht="26.1" customHeight="1">
      <c r="A266" s="354" t="s">
        <v>707</v>
      </c>
      <c r="B266" s="355" t="s">
        <v>1052</v>
      </c>
      <c r="C266" s="354" t="s">
        <v>21</v>
      </c>
      <c r="D266" s="354" t="s">
        <v>1053</v>
      </c>
      <c r="E266" s="520" t="s">
        <v>710</v>
      </c>
      <c r="F266" s="520"/>
      <c r="G266" s="353" t="s">
        <v>711</v>
      </c>
      <c r="H266" s="352">
        <v>0.27289999999999998</v>
      </c>
      <c r="I266" s="351">
        <v>27.02</v>
      </c>
      <c r="J266" s="351">
        <v>7.37</v>
      </c>
    </row>
    <row r="267" spans="1:10" ht="26.1" customHeight="1">
      <c r="A267" s="354" t="s">
        <v>707</v>
      </c>
      <c r="B267" s="355" t="s">
        <v>1050</v>
      </c>
      <c r="C267" s="354" t="s">
        <v>21</v>
      </c>
      <c r="D267" s="354" t="s">
        <v>1051</v>
      </c>
      <c r="E267" s="520" t="s">
        <v>710</v>
      </c>
      <c r="F267" s="520"/>
      <c r="G267" s="353" t="s">
        <v>711</v>
      </c>
      <c r="H267" s="352">
        <v>0.27289999999999998</v>
      </c>
      <c r="I267" s="351">
        <v>32.99</v>
      </c>
      <c r="J267" s="351">
        <v>9</v>
      </c>
    </row>
    <row r="268" spans="1:10" ht="39" customHeight="1">
      <c r="A268" s="373" t="s">
        <v>724</v>
      </c>
      <c r="B268" s="374" t="s">
        <v>1061</v>
      </c>
      <c r="C268" s="373" t="s">
        <v>21</v>
      </c>
      <c r="D268" s="373" t="s">
        <v>1062</v>
      </c>
      <c r="E268" s="528" t="s">
        <v>727</v>
      </c>
      <c r="F268" s="528"/>
      <c r="G268" s="371" t="s">
        <v>6</v>
      </c>
      <c r="H268" s="372">
        <v>0.115</v>
      </c>
      <c r="I268" s="378">
        <v>30.93</v>
      </c>
      <c r="J268" s="378">
        <v>3.5569500000000001</v>
      </c>
    </row>
    <row r="269" spans="1:10" ht="26.1" customHeight="1">
      <c r="A269" s="373" t="s">
        <v>724</v>
      </c>
      <c r="B269" s="374" t="s">
        <v>1065</v>
      </c>
      <c r="C269" s="373" t="s">
        <v>21</v>
      </c>
      <c r="D269" s="373" t="s">
        <v>1066</v>
      </c>
      <c r="E269" s="528" t="s">
        <v>727</v>
      </c>
      <c r="F269" s="528"/>
      <c r="G269" s="371" t="s">
        <v>6</v>
      </c>
      <c r="H269" s="372">
        <v>2</v>
      </c>
      <c r="I269" s="378">
        <v>3.52</v>
      </c>
      <c r="J269" s="378">
        <v>7.04</v>
      </c>
    </row>
    <row r="270" spans="1:10" ht="26.1" customHeight="1" thickBot="1">
      <c r="A270" s="373" t="s">
        <v>724</v>
      </c>
      <c r="B270" s="374" t="s">
        <v>1070</v>
      </c>
      <c r="C270" s="373" t="s">
        <v>21</v>
      </c>
      <c r="D270" s="373" t="s">
        <v>1071</v>
      </c>
      <c r="E270" s="528" t="s">
        <v>727</v>
      </c>
      <c r="F270" s="528"/>
      <c r="G270" s="371" t="s">
        <v>6</v>
      </c>
      <c r="H270" s="372">
        <v>1</v>
      </c>
      <c r="I270" s="378">
        <v>20.89</v>
      </c>
      <c r="J270" s="378">
        <v>20.89</v>
      </c>
    </row>
    <row r="271" spans="1:10" ht="0.95" customHeight="1" thickTop="1">
      <c r="A271" s="350"/>
      <c r="B271" s="350"/>
      <c r="C271" s="350"/>
      <c r="D271" s="350"/>
      <c r="E271" s="350"/>
      <c r="F271" s="350"/>
      <c r="G271" s="350"/>
      <c r="H271" s="350"/>
      <c r="I271" s="350"/>
      <c r="J271" s="350"/>
    </row>
    <row r="272" spans="1:10" ht="18" customHeight="1">
      <c r="A272" s="363" t="s">
        <v>1072</v>
      </c>
      <c r="B272" s="361" t="s">
        <v>695</v>
      </c>
      <c r="C272" s="363" t="s">
        <v>696</v>
      </c>
      <c r="D272" s="363" t="s">
        <v>697</v>
      </c>
      <c r="E272" s="522" t="s">
        <v>698</v>
      </c>
      <c r="F272" s="522"/>
      <c r="G272" s="362" t="s">
        <v>699</v>
      </c>
      <c r="H272" s="361" t="s">
        <v>700</v>
      </c>
      <c r="I272" s="361" t="s">
        <v>701</v>
      </c>
      <c r="J272" s="361" t="s">
        <v>702</v>
      </c>
    </row>
    <row r="273" spans="1:10" ht="39" customHeight="1">
      <c r="A273" s="359" t="s">
        <v>703</v>
      </c>
      <c r="B273" s="360" t="s">
        <v>1073</v>
      </c>
      <c r="C273" s="359" t="s">
        <v>21</v>
      </c>
      <c r="D273" s="359" t="s">
        <v>1074</v>
      </c>
      <c r="E273" s="523" t="s">
        <v>1049</v>
      </c>
      <c r="F273" s="523"/>
      <c r="G273" s="358" t="s">
        <v>6</v>
      </c>
      <c r="H273" s="357">
        <v>1</v>
      </c>
      <c r="I273" s="356">
        <v>46.56</v>
      </c>
      <c r="J273" s="356">
        <v>46.56</v>
      </c>
    </row>
    <row r="274" spans="1:10" ht="26.1" customHeight="1">
      <c r="A274" s="354" t="s">
        <v>707</v>
      </c>
      <c r="B274" s="355" t="s">
        <v>1050</v>
      </c>
      <c r="C274" s="354" t="s">
        <v>21</v>
      </c>
      <c r="D274" s="354" t="s">
        <v>1051</v>
      </c>
      <c r="E274" s="520" t="s">
        <v>710</v>
      </c>
      <c r="F274" s="520"/>
      <c r="G274" s="353" t="s">
        <v>711</v>
      </c>
      <c r="H274" s="352">
        <v>0.18190000000000001</v>
      </c>
      <c r="I274" s="351">
        <v>32.99</v>
      </c>
      <c r="J274" s="351">
        <v>6</v>
      </c>
    </row>
    <row r="275" spans="1:10" ht="26.1" customHeight="1">
      <c r="A275" s="354" t="s">
        <v>707</v>
      </c>
      <c r="B275" s="355" t="s">
        <v>1052</v>
      </c>
      <c r="C275" s="354" t="s">
        <v>21</v>
      </c>
      <c r="D275" s="354" t="s">
        <v>1053</v>
      </c>
      <c r="E275" s="520" t="s">
        <v>710</v>
      </c>
      <c r="F275" s="520"/>
      <c r="G275" s="353" t="s">
        <v>711</v>
      </c>
      <c r="H275" s="352">
        <v>0.18190000000000001</v>
      </c>
      <c r="I275" s="351">
        <v>27.02</v>
      </c>
      <c r="J275" s="351">
        <v>4.91</v>
      </c>
    </row>
    <row r="276" spans="1:10" ht="26.1" customHeight="1">
      <c r="A276" s="373" t="s">
        <v>724</v>
      </c>
      <c r="B276" s="374" t="s">
        <v>1075</v>
      </c>
      <c r="C276" s="373" t="s">
        <v>21</v>
      </c>
      <c r="D276" s="373" t="s">
        <v>1076</v>
      </c>
      <c r="E276" s="528" t="s">
        <v>727</v>
      </c>
      <c r="F276" s="528"/>
      <c r="G276" s="371" t="s">
        <v>6</v>
      </c>
      <c r="H276" s="372">
        <v>1</v>
      </c>
      <c r="I276" s="378">
        <v>25.06</v>
      </c>
      <c r="J276" s="378">
        <v>25.06</v>
      </c>
    </row>
    <row r="277" spans="1:10" ht="39" customHeight="1">
      <c r="A277" s="373" t="s">
        <v>724</v>
      </c>
      <c r="B277" s="374" t="s">
        <v>1061</v>
      </c>
      <c r="C277" s="373" t="s">
        <v>21</v>
      </c>
      <c r="D277" s="373" t="s">
        <v>1062</v>
      </c>
      <c r="E277" s="528" t="s">
        <v>727</v>
      </c>
      <c r="F277" s="528"/>
      <c r="G277" s="371" t="s">
        <v>6</v>
      </c>
      <c r="H277" s="372">
        <v>0.115</v>
      </c>
      <c r="I277" s="378">
        <v>30.93</v>
      </c>
      <c r="J277" s="378">
        <v>3.5569500000000001</v>
      </c>
    </row>
    <row r="278" spans="1:10" ht="26.1" customHeight="1" thickBot="1">
      <c r="A278" s="373" t="s">
        <v>724</v>
      </c>
      <c r="B278" s="374" t="s">
        <v>1065</v>
      </c>
      <c r="C278" s="373" t="s">
        <v>21</v>
      </c>
      <c r="D278" s="373" t="s">
        <v>1066</v>
      </c>
      <c r="E278" s="528" t="s">
        <v>727</v>
      </c>
      <c r="F278" s="528"/>
      <c r="G278" s="371" t="s">
        <v>6</v>
      </c>
      <c r="H278" s="372">
        <v>2</v>
      </c>
      <c r="I278" s="378">
        <v>3.52</v>
      </c>
      <c r="J278" s="378">
        <v>7.04</v>
      </c>
    </row>
    <row r="279" spans="1:10" ht="0.95" customHeight="1" thickTop="1">
      <c r="A279" s="350"/>
      <c r="B279" s="350"/>
      <c r="C279" s="350"/>
      <c r="D279" s="350"/>
      <c r="E279" s="350"/>
      <c r="F279" s="350"/>
      <c r="G279" s="350"/>
      <c r="H279" s="350"/>
      <c r="I279" s="350"/>
      <c r="J279" s="350"/>
    </row>
    <row r="280" spans="1:10" ht="18" customHeight="1">
      <c r="A280" s="363" t="s">
        <v>1077</v>
      </c>
      <c r="B280" s="361" t="s">
        <v>695</v>
      </c>
      <c r="C280" s="363" t="s">
        <v>696</v>
      </c>
      <c r="D280" s="363" t="s">
        <v>697</v>
      </c>
      <c r="E280" s="522" t="s">
        <v>698</v>
      </c>
      <c r="F280" s="522"/>
      <c r="G280" s="362" t="s">
        <v>699</v>
      </c>
      <c r="H280" s="361" t="s">
        <v>700</v>
      </c>
      <c r="I280" s="361" t="s">
        <v>701</v>
      </c>
      <c r="J280" s="361" t="s">
        <v>702</v>
      </c>
    </row>
    <row r="281" spans="1:10" ht="78" customHeight="1">
      <c r="A281" s="359" t="s">
        <v>703</v>
      </c>
      <c r="B281" s="360" t="s">
        <v>1078</v>
      </c>
      <c r="C281" s="359" t="s">
        <v>21</v>
      </c>
      <c r="D281" s="359" t="s">
        <v>1079</v>
      </c>
      <c r="E281" s="523" t="s">
        <v>784</v>
      </c>
      <c r="F281" s="523"/>
      <c r="G281" s="358" t="s">
        <v>39</v>
      </c>
      <c r="H281" s="357">
        <v>1</v>
      </c>
      <c r="I281" s="356">
        <v>10.92</v>
      </c>
      <c r="J281" s="356">
        <v>10.92</v>
      </c>
    </row>
    <row r="282" spans="1:10" ht="26.1" customHeight="1">
      <c r="A282" s="354" t="s">
        <v>707</v>
      </c>
      <c r="B282" s="355" t="s">
        <v>1052</v>
      </c>
      <c r="C282" s="354" t="s">
        <v>21</v>
      </c>
      <c r="D282" s="354" t="s">
        <v>1053</v>
      </c>
      <c r="E282" s="520" t="s">
        <v>710</v>
      </c>
      <c r="F282" s="520"/>
      <c r="G282" s="353" t="s">
        <v>711</v>
      </c>
      <c r="H282" s="352">
        <v>4.3700000000000003E-2</v>
      </c>
      <c r="I282" s="351">
        <v>27.02</v>
      </c>
      <c r="J282" s="351">
        <v>1.18</v>
      </c>
    </row>
    <row r="283" spans="1:10" ht="26.1" customHeight="1">
      <c r="A283" s="354" t="s">
        <v>707</v>
      </c>
      <c r="B283" s="355" t="s">
        <v>1050</v>
      </c>
      <c r="C283" s="354" t="s">
        <v>21</v>
      </c>
      <c r="D283" s="354" t="s">
        <v>1051</v>
      </c>
      <c r="E283" s="520" t="s">
        <v>710</v>
      </c>
      <c r="F283" s="520"/>
      <c r="G283" s="353" t="s">
        <v>711</v>
      </c>
      <c r="H283" s="352">
        <v>0.19239999999999999</v>
      </c>
      <c r="I283" s="351">
        <v>32.99</v>
      </c>
      <c r="J283" s="351">
        <v>6.34</v>
      </c>
    </row>
    <row r="284" spans="1:10" ht="26.1" customHeight="1" thickBot="1">
      <c r="A284" s="373" t="s">
        <v>724</v>
      </c>
      <c r="B284" s="374" t="s">
        <v>3279</v>
      </c>
      <c r="C284" s="373" t="s">
        <v>21</v>
      </c>
      <c r="D284" s="373" t="s">
        <v>3278</v>
      </c>
      <c r="E284" s="528" t="s">
        <v>727</v>
      </c>
      <c r="F284" s="528"/>
      <c r="G284" s="371" t="s">
        <v>6</v>
      </c>
      <c r="H284" s="372">
        <v>0.66669999999999996</v>
      </c>
      <c r="I284" s="378">
        <v>5.1100000000000003</v>
      </c>
      <c r="J284" s="378">
        <v>3.4068369999999999</v>
      </c>
    </row>
    <row r="285" spans="1:10" ht="0.95" customHeight="1" thickTop="1">
      <c r="A285" s="350"/>
      <c r="B285" s="350"/>
      <c r="C285" s="350"/>
      <c r="D285" s="350"/>
      <c r="E285" s="350"/>
      <c r="F285" s="350"/>
      <c r="G285" s="350"/>
      <c r="H285" s="350"/>
      <c r="I285" s="350"/>
      <c r="J285" s="350"/>
    </row>
    <row r="286" spans="1:10" ht="24" customHeight="1">
      <c r="A286" s="376" t="s">
        <v>1080</v>
      </c>
      <c r="B286" s="376"/>
      <c r="C286" s="376"/>
      <c r="D286" s="376" t="s">
        <v>1081</v>
      </c>
      <c r="E286" s="376"/>
      <c r="F286" s="521"/>
      <c r="G286" s="521"/>
      <c r="H286" s="377"/>
      <c r="I286" s="376"/>
      <c r="J286" s="375"/>
    </row>
    <row r="287" spans="1:10" ht="24" customHeight="1" thickBot="1">
      <c r="A287" s="384" t="s">
        <v>1082</v>
      </c>
      <c r="B287" s="384"/>
      <c r="C287" s="384"/>
      <c r="D287" s="384" t="s">
        <v>1083</v>
      </c>
      <c r="E287" s="384"/>
      <c r="F287" s="532"/>
      <c r="G287" s="532"/>
      <c r="H287" s="385"/>
      <c r="I287" s="384"/>
      <c r="J287" s="386"/>
    </row>
    <row r="288" spans="1:10" s="383" customFormat="1" ht="24" customHeight="1" thickTop="1">
      <c r="A288" s="387" t="s">
        <v>3304</v>
      </c>
      <c r="B288" s="388" t="s">
        <v>695</v>
      </c>
      <c r="C288" s="387" t="s">
        <v>696</v>
      </c>
      <c r="D288" s="387" t="s">
        <v>697</v>
      </c>
      <c r="E288" s="533" t="s">
        <v>698</v>
      </c>
      <c r="F288" s="533"/>
      <c r="G288" s="389" t="s">
        <v>699</v>
      </c>
      <c r="H288" s="388" t="s">
        <v>700</v>
      </c>
      <c r="I288" s="388" t="s">
        <v>701</v>
      </c>
      <c r="J288" s="388" t="s">
        <v>702</v>
      </c>
    </row>
    <row r="289" spans="1:10" s="383" customFormat="1" ht="24" customHeight="1">
      <c r="A289" s="359" t="s">
        <v>703</v>
      </c>
      <c r="B289" s="360" t="s">
        <v>3273</v>
      </c>
      <c r="C289" s="359" t="s">
        <v>21</v>
      </c>
      <c r="D289" s="359" t="s">
        <v>3057</v>
      </c>
      <c r="E289" s="523" t="s">
        <v>1084</v>
      </c>
      <c r="F289" s="523"/>
      <c r="G289" s="358" t="s">
        <v>758</v>
      </c>
      <c r="H289" s="357">
        <v>1</v>
      </c>
      <c r="I289" s="356">
        <v>7.16</v>
      </c>
      <c r="J289" s="356">
        <v>7.16</v>
      </c>
    </row>
    <row r="290" spans="1:10" s="383" customFormat="1" ht="24" customHeight="1">
      <c r="A290" s="354" t="s">
        <v>707</v>
      </c>
      <c r="B290" s="355" t="s">
        <v>708</v>
      </c>
      <c r="C290" s="354" t="s">
        <v>21</v>
      </c>
      <c r="D290" s="354" t="s">
        <v>709</v>
      </c>
      <c r="E290" s="520" t="s">
        <v>710</v>
      </c>
      <c r="F290" s="520"/>
      <c r="G290" s="353" t="s">
        <v>711</v>
      </c>
      <c r="H290" s="352">
        <v>0.25514009999999998</v>
      </c>
      <c r="I290" s="351">
        <v>24.88</v>
      </c>
      <c r="J290" s="351">
        <v>6.34</v>
      </c>
    </row>
    <row r="291" spans="1:10" s="383" customFormat="1" ht="24" customHeight="1">
      <c r="A291" s="373" t="s">
        <v>724</v>
      </c>
      <c r="B291" s="374" t="s">
        <v>3272</v>
      </c>
      <c r="C291" s="373" t="s">
        <v>21</v>
      </c>
      <c r="D291" s="373" t="s">
        <v>3271</v>
      </c>
      <c r="E291" s="528" t="s">
        <v>727</v>
      </c>
      <c r="F291" s="528"/>
      <c r="G291" s="371" t="s">
        <v>6</v>
      </c>
      <c r="H291" s="372">
        <v>3.1432799999999997E-2</v>
      </c>
      <c r="I291" s="378">
        <v>3.13</v>
      </c>
      <c r="J291" s="378">
        <v>9.8384700000000005E-2</v>
      </c>
    </row>
    <row r="292" spans="1:10" s="383" customFormat="1" ht="24" customHeight="1">
      <c r="A292" s="373" t="s">
        <v>724</v>
      </c>
      <c r="B292" s="374" t="s">
        <v>916</v>
      </c>
      <c r="C292" s="373" t="s">
        <v>21</v>
      </c>
      <c r="D292" s="373" t="s">
        <v>917</v>
      </c>
      <c r="E292" s="528" t="s">
        <v>727</v>
      </c>
      <c r="F292" s="528"/>
      <c r="G292" s="371" t="s">
        <v>918</v>
      </c>
      <c r="H292" s="372">
        <v>2.2222200000000001E-2</v>
      </c>
      <c r="I292" s="378">
        <v>28.28</v>
      </c>
      <c r="J292" s="378">
        <v>0.6284438</v>
      </c>
    </row>
    <row r="293" spans="1:10" s="383" customFormat="1" ht="24" customHeight="1" thickBot="1">
      <c r="A293" s="390" t="s">
        <v>724</v>
      </c>
      <c r="B293" s="391" t="s">
        <v>1085</v>
      </c>
      <c r="C293" s="390" t="s">
        <v>21</v>
      </c>
      <c r="D293" s="390" t="s">
        <v>1086</v>
      </c>
      <c r="E293" s="534" t="s">
        <v>727</v>
      </c>
      <c r="F293" s="534"/>
      <c r="G293" s="392" t="s">
        <v>918</v>
      </c>
      <c r="H293" s="393">
        <v>6.3471999999999999E-3</v>
      </c>
      <c r="I293" s="394">
        <v>17.489999999999998</v>
      </c>
      <c r="J293" s="394">
        <v>0.1110125</v>
      </c>
    </row>
    <row r="294" spans="1:10" ht="18" customHeight="1" thickTop="1">
      <c r="A294" s="387" t="s">
        <v>3305</v>
      </c>
      <c r="B294" s="388" t="s">
        <v>695</v>
      </c>
      <c r="C294" s="387" t="s">
        <v>696</v>
      </c>
      <c r="D294" s="387" t="s">
        <v>697</v>
      </c>
      <c r="E294" s="533" t="s">
        <v>698</v>
      </c>
      <c r="F294" s="533"/>
      <c r="G294" s="389" t="s">
        <v>699</v>
      </c>
      <c r="H294" s="388" t="s">
        <v>700</v>
      </c>
      <c r="I294" s="388" t="s">
        <v>701</v>
      </c>
      <c r="J294" s="388" t="s">
        <v>702</v>
      </c>
    </row>
    <row r="295" spans="1:10" ht="39" customHeight="1">
      <c r="A295" s="359" t="s">
        <v>703</v>
      </c>
      <c r="B295" s="360" t="s">
        <v>1087</v>
      </c>
      <c r="C295" s="359" t="s">
        <v>21</v>
      </c>
      <c r="D295" s="359" t="s">
        <v>1088</v>
      </c>
      <c r="E295" s="523" t="s">
        <v>1089</v>
      </c>
      <c r="F295" s="523"/>
      <c r="G295" s="358" t="s">
        <v>758</v>
      </c>
      <c r="H295" s="357">
        <v>1</v>
      </c>
      <c r="I295" s="356">
        <v>7.37</v>
      </c>
      <c r="J295" s="356">
        <v>7.37</v>
      </c>
    </row>
    <row r="296" spans="1:10" ht="39" customHeight="1">
      <c r="A296" s="354" t="s">
        <v>707</v>
      </c>
      <c r="B296" s="355" t="s">
        <v>1090</v>
      </c>
      <c r="C296" s="354" t="s">
        <v>21</v>
      </c>
      <c r="D296" s="354" t="s">
        <v>1091</v>
      </c>
      <c r="E296" s="520" t="s">
        <v>714</v>
      </c>
      <c r="F296" s="520"/>
      <c r="G296" s="353" t="s">
        <v>715</v>
      </c>
      <c r="H296" s="352">
        <v>6.3700000000000007E-2</v>
      </c>
      <c r="I296" s="351">
        <v>30.52</v>
      </c>
      <c r="J296" s="351">
        <v>1.94</v>
      </c>
    </row>
    <row r="297" spans="1:10" ht="24" customHeight="1">
      <c r="A297" s="354" t="s">
        <v>707</v>
      </c>
      <c r="B297" s="355" t="s">
        <v>708</v>
      </c>
      <c r="C297" s="354" t="s">
        <v>21</v>
      </c>
      <c r="D297" s="354" t="s">
        <v>709</v>
      </c>
      <c r="E297" s="520" t="s">
        <v>710</v>
      </c>
      <c r="F297" s="520"/>
      <c r="G297" s="353" t="s">
        <v>711</v>
      </c>
      <c r="H297" s="352">
        <v>7.6499999999999999E-2</v>
      </c>
      <c r="I297" s="351">
        <v>24.88</v>
      </c>
      <c r="J297" s="351">
        <v>1.9</v>
      </c>
    </row>
    <row r="298" spans="1:10" ht="24" customHeight="1">
      <c r="A298" s="354" t="s">
        <v>707</v>
      </c>
      <c r="B298" s="355" t="s">
        <v>1094</v>
      </c>
      <c r="C298" s="354" t="s">
        <v>21</v>
      </c>
      <c r="D298" s="354" t="s">
        <v>965</v>
      </c>
      <c r="E298" s="520" t="s">
        <v>710</v>
      </c>
      <c r="F298" s="520"/>
      <c r="G298" s="353" t="s">
        <v>711</v>
      </c>
      <c r="H298" s="352">
        <v>2.2800000000000001E-2</v>
      </c>
      <c r="I298" s="351">
        <v>33.619999999999997</v>
      </c>
      <c r="J298" s="351">
        <v>0.76</v>
      </c>
    </row>
    <row r="299" spans="1:10" ht="39" customHeight="1" thickBot="1">
      <c r="A299" s="354" t="s">
        <v>707</v>
      </c>
      <c r="B299" s="355" t="s">
        <v>1092</v>
      </c>
      <c r="C299" s="354" t="s">
        <v>21</v>
      </c>
      <c r="D299" s="354" t="s">
        <v>1093</v>
      </c>
      <c r="E299" s="520" t="s">
        <v>714</v>
      </c>
      <c r="F299" s="520"/>
      <c r="G299" s="353" t="s">
        <v>718</v>
      </c>
      <c r="H299" s="352">
        <v>8.3299999999999999E-2</v>
      </c>
      <c r="I299" s="351">
        <v>33.299999999999997</v>
      </c>
      <c r="J299" s="351">
        <v>2.77</v>
      </c>
    </row>
    <row r="300" spans="1:10" ht="0.95" customHeight="1" thickTop="1">
      <c r="A300" s="350"/>
      <c r="B300" s="350"/>
      <c r="C300" s="350"/>
      <c r="D300" s="350"/>
      <c r="E300" s="350"/>
      <c r="F300" s="350"/>
      <c r="G300" s="350"/>
      <c r="H300" s="350"/>
      <c r="I300" s="350"/>
      <c r="J300" s="350"/>
    </row>
    <row r="301" spans="1:10" ht="18" customHeight="1">
      <c r="A301" s="382" t="s">
        <v>3306</v>
      </c>
      <c r="B301" s="361" t="s">
        <v>695</v>
      </c>
      <c r="C301" s="363" t="s">
        <v>696</v>
      </c>
      <c r="D301" s="363" t="s">
        <v>697</v>
      </c>
      <c r="E301" s="522" t="s">
        <v>698</v>
      </c>
      <c r="F301" s="522"/>
      <c r="G301" s="362" t="s">
        <v>699</v>
      </c>
      <c r="H301" s="361" t="s">
        <v>700</v>
      </c>
      <c r="I301" s="361" t="s">
        <v>701</v>
      </c>
      <c r="J301" s="361" t="s">
        <v>702</v>
      </c>
    </row>
    <row r="302" spans="1:10" ht="65.099999999999994" customHeight="1">
      <c r="A302" s="359" t="s">
        <v>703</v>
      </c>
      <c r="B302" s="360" t="s">
        <v>108</v>
      </c>
      <c r="C302" s="359" t="s">
        <v>65</v>
      </c>
      <c r="D302" s="359" t="s">
        <v>109</v>
      </c>
      <c r="E302" s="523" t="s">
        <v>942</v>
      </c>
      <c r="F302" s="523"/>
      <c r="G302" s="358" t="s">
        <v>1095</v>
      </c>
      <c r="H302" s="357">
        <v>1</v>
      </c>
      <c r="I302" s="356">
        <v>7.75</v>
      </c>
      <c r="J302" s="356">
        <v>7.75</v>
      </c>
    </row>
    <row r="303" spans="1:10" ht="20.100000000000001" customHeight="1">
      <c r="A303" s="529"/>
      <c r="B303" s="529"/>
      <c r="C303" s="529"/>
      <c r="D303" s="529"/>
      <c r="E303" s="529"/>
      <c r="F303" s="529" t="s">
        <v>943</v>
      </c>
      <c r="G303" s="529"/>
      <c r="H303" s="529"/>
      <c r="I303" s="529"/>
      <c r="J303" s="349">
        <v>0</v>
      </c>
    </row>
    <row r="304" spans="1:10" ht="20.100000000000001" customHeight="1">
      <c r="A304" s="529"/>
      <c r="B304" s="529"/>
      <c r="C304" s="529"/>
      <c r="D304" s="529"/>
      <c r="E304" s="529"/>
      <c r="F304" s="529" t="s">
        <v>944</v>
      </c>
      <c r="G304" s="529"/>
      <c r="H304" s="529"/>
      <c r="I304" s="529"/>
      <c r="J304" s="349">
        <v>1</v>
      </c>
    </row>
    <row r="305" spans="1:10" ht="20.100000000000001" customHeight="1">
      <c r="A305" s="529"/>
      <c r="B305" s="529"/>
      <c r="C305" s="529"/>
      <c r="D305" s="529"/>
      <c r="E305" s="529"/>
      <c r="F305" s="529" t="s">
        <v>945</v>
      </c>
      <c r="G305" s="529"/>
      <c r="H305" s="529"/>
      <c r="I305" s="529"/>
      <c r="J305" s="349">
        <v>0</v>
      </c>
    </row>
    <row r="306" spans="1:10" ht="42" customHeight="1">
      <c r="A306" s="363" t="s">
        <v>956</v>
      </c>
      <c r="B306" s="361" t="s">
        <v>695</v>
      </c>
      <c r="C306" s="363" t="s">
        <v>696</v>
      </c>
      <c r="D306" s="363" t="s">
        <v>957</v>
      </c>
      <c r="E306" s="361" t="s">
        <v>948</v>
      </c>
      <c r="F306" s="361" t="s">
        <v>949</v>
      </c>
      <c r="G306" s="361" t="s">
        <v>950</v>
      </c>
      <c r="H306" s="361"/>
      <c r="I306" s="361"/>
      <c r="J306" s="361" t="s">
        <v>951</v>
      </c>
    </row>
    <row r="307" spans="1:10" ht="26.1" customHeight="1">
      <c r="A307" s="354" t="s">
        <v>703</v>
      </c>
      <c r="B307" s="355" t="s">
        <v>1098</v>
      </c>
      <c r="C307" s="354" t="s">
        <v>65</v>
      </c>
      <c r="D307" s="354" t="s">
        <v>1099</v>
      </c>
      <c r="E307" s="352">
        <v>2E-3</v>
      </c>
      <c r="F307" s="353" t="s">
        <v>781</v>
      </c>
      <c r="G307" s="531" t="s">
        <v>3277</v>
      </c>
      <c r="H307" s="531"/>
      <c r="I307" s="520"/>
      <c r="J307" s="364" t="s">
        <v>3276</v>
      </c>
    </row>
    <row r="308" spans="1:10" ht="39" customHeight="1">
      <c r="A308" s="354" t="s">
        <v>703</v>
      </c>
      <c r="B308" s="355" t="s">
        <v>1096</v>
      </c>
      <c r="C308" s="354" t="s">
        <v>65</v>
      </c>
      <c r="D308" s="354" t="s">
        <v>1097</v>
      </c>
      <c r="E308" s="352">
        <v>0.15</v>
      </c>
      <c r="F308" s="353" t="s">
        <v>758</v>
      </c>
      <c r="G308" s="531" t="s">
        <v>3275</v>
      </c>
      <c r="H308" s="531"/>
      <c r="I308" s="520"/>
      <c r="J308" s="364" t="s">
        <v>3274</v>
      </c>
    </row>
    <row r="309" spans="1:10" ht="20.100000000000001" customHeight="1" thickBot="1">
      <c r="A309" s="529"/>
      <c r="B309" s="529"/>
      <c r="C309" s="529"/>
      <c r="D309" s="529"/>
      <c r="E309" s="529"/>
      <c r="F309" s="529" t="s">
        <v>966</v>
      </c>
      <c r="G309" s="529"/>
      <c r="H309" s="529"/>
      <c r="I309" s="529"/>
      <c r="J309" s="349">
        <v>7.7450000000000001</v>
      </c>
    </row>
    <row r="310" spans="1:10" ht="0.95" customHeight="1" thickTop="1" thickBot="1">
      <c r="A310" s="350"/>
      <c r="B310" s="350"/>
      <c r="C310" s="350"/>
      <c r="D310" s="350"/>
      <c r="E310" s="350"/>
      <c r="F310" s="350"/>
      <c r="G310" s="350"/>
      <c r="H310" s="350"/>
      <c r="I310" s="350"/>
      <c r="J310" s="350"/>
    </row>
    <row r="311" spans="1:10" ht="0.95" customHeight="1" thickTop="1">
      <c r="A311" s="350"/>
      <c r="B311" s="350"/>
      <c r="C311" s="350"/>
      <c r="D311" s="350"/>
      <c r="E311" s="350"/>
      <c r="F311" s="350"/>
      <c r="G311" s="350"/>
      <c r="H311" s="350"/>
      <c r="I311" s="350"/>
      <c r="J311" s="350"/>
    </row>
    <row r="312" spans="1:10" ht="24" customHeight="1">
      <c r="A312" s="376" t="s">
        <v>1100</v>
      </c>
      <c r="B312" s="376"/>
      <c r="C312" s="376"/>
      <c r="D312" s="376" t="s">
        <v>1101</v>
      </c>
      <c r="E312" s="376"/>
      <c r="F312" s="521"/>
      <c r="G312" s="521"/>
      <c r="H312" s="377"/>
      <c r="I312" s="376"/>
      <c r="J312" s="375"/>
    </row>
    <row r="313" spans="1:10" ht="18" customHeight="1">
      <c r="A313" s="363" t="s">
        <v>1102</v>
      </c>
      <c r="B313" s="361" t="s">
        <v>695</v>
      </c>
      <c r="C313" s="363" t="s">
        <v>696</v>
      </c>
      <c r="D313" s="363" t="s">
        <v>697</v>
      </c>
      <c r="E313" s="522" t="s">
        <v>698</v>
      </c>
      <c r="F313" s="522"/>
      <c r="G313" s="362" t="s">
        <v>699</v>
      </c>
      <c r="H313" s="361" t="s">
        <v>700</v>
      </c>
      <c r="I313" s="361" t="s">
        <v>701</v>
      </c>
      <c r="J313" s="361" t="s">
        <v>702</v>
      </c>
    </row>
    <row r="314" spans="1:10" ht="39" customHeight="1">
      <c r="A314" s="359" t="s">
        <v>703</v>
      </c>
      <c r="B314" s="360" t="s">
        <v>113</v>
      </c>
      <c r="C314" s="359" t="s">
        <v>65</v>
      </c>
      <c r="D314" s="359" t="s">
        <v>114</v>
      </c>
      <c r="E314" s="523" t="s">
        <v>942</v>
      </c>
      <c r="F314" s="523"/>
      <c r="G314" s="358" t="s">
        <v>758</v>
      </c>
      <c r="H314" s="357">
        <v>1</v>
      </c>
      <c r="I314" s="356">
        <v>62.17</v>
      </c>
      <c r="J314" s="356">
        <v>62.17</v>
      </c>
    </row>
    <row r="315" spans="1:10" ht="20.100000000000001" customHeight="1">
      <c r="A315" s="529"/>
      <c r="B315" s="529"/>
      <c r="C315" s="529"/>
      <c r="D315" s="529"/>
      <c r="E315" s="529"/>
      <c r="F315" s="529" t="s">
        <v>943</v>
      </c>
      <c r="G315" s="529"/>
      <c r="H315" s="529"/>
      <c r="I315" s="529"/>
      <c r="J315" s="349">
        <v>0</v>
      </c>
    </row>
    <row r="316" spans="1:10" ht="20.100000000000001" customHeight="1">
      <c r="A316" s="529"/>
      <c r="B316" s="529"/>
      <c r="C316" s="529"/>
      <c r="D316" s="529"/>
      <c r="E316" s="529"/>
      <c r="F316" s="529" t="s">
        <v>944</v>
      </c>
      <c r="G316" s="529"/>
      <c r="H316" s="529"/>
      <c r="I316" s="529"/>
      <c r="J316" s="349">
        <v>1</v>
      </c>
    </row>
    <row r="317" spans="1:10" ht="20.100000000000001" customHeight="1">
      <c r="A317" s="529"/>
      <c r="B317" s="529"/>
      <c r="C317" s="529"/>
      <c r="D317" s="529"/>
      <c r="E317" s="529"/>
      <c r="F317" s="529" t="s">
        <v>945</v>
      </c>
      <c r="G317" s="529"/>
      <c r="H317" s="529"/>
      <c r="I317" s="529"/>
      <c r="J317" s="349">
        <v>0</v>
      </c>
    </row>
    <row r="318" spans="1:10" ht="20.100000000000001" customHeight="1">
      <c r="A318" s="363" t="s">
        <v>946</v>
      </c>
      <c r="B318" s="361" t="s">
        <v>695</v>
      </c>
      <c r="C318" s="363" t="s">
        <v>696</v>
      </c>
      <c r="D318" s="363" t="s">
        <v>947</v>
      </c>
      <c r="E318" s="361" t="s">
        <v>948</v>
      </c>
      <c r="F318" s="361" t="s">
        <v>949</v>
      </c>
      <c r="G318" s="361" t="s">
        <v>950</v>
      </c>
      <c r="H318" s="361"/>
      <c r="I318" s="361"/>
      <c r="J318" s="361" t="s">
        <v>951</v>
      </c>
    </row>
    <row r="319" spans="1:10" ht="39" customHeight="1">
      <c r="A319" s="373" t="s">
        <v>724</v>
      </c>
      <c r="B319" s="374" t="s">
        <v>1103</v>
      </c>
      <c r="C319" s="373" t="s">
        <v>65</v>
      </c>
      <c r="D319" s="373" t="s">
        <v>1104</v>
      </c>
      <c r="E319" s="372">
        <v>17.5</v>
      </c>
      <c r="F319" s="371" t="s">
        <v>990</v>
      </c>
      <c r="G319" s="530" t="s">
        <v>3270</v>
      </c>
      <c r="H319" s="530"/>
      <c r="I319" s="528"/>
      <c r="J319" s="370" t="s">
        <v>3269</v>
      </c>
    </row>
    <row r="320" spans="1:10" ht="20.100000000000001" customHeight="1">
      <c r="A320" s="529"/>
      <c r="B320" s="529"/>
      <c r="C320" s="529"/>
      <c r="D320" s="529"/>
      <c r="E320" s="529"/>
      <c r="F320" s="529" t="s">
        <v>955</v>
      </c>
      <c r="G320" s="529"/>
      <c r="H320" s="529"/>
      <c r="I320" s="529"/>
      <c r="J320" s="349">
        <v>26.774999999999999</v>
      </c>
    </row>
    <row r="321" spans="1:10" ht="20.100000000000001" customHeight="1">
      <c r="A321" s="363" t="s">
        <v>956</v>
      </c>
      <c r="B321" s="361" t="s">
        <v>695</v>
      </c>
      <c r="C321" s="363" t="s">
        <v>696</v>
      </c>
      <c r="D321" s="363" t="s">
        <v>957</v>
      </c>
      <c r="E321" s="361" t="s">
        <v>948</v>
      </c>
      <c r="F321" s="361" t="s">
        <v>949</v>
      </c>
      <c r="G321" s="361" t="s">
        <v>950</v>
      </c>
      <c r="H321" s="361"/>
      <c r="I321" s="361"/>
      <c r="J321" s="361" t="s">
        <v>951</v>
      </c>
    </row>
    <row r="322" spans="1:10" ht="24" customHeight="1">
      <c r="A322" s="354" t="s">
        <v>703</v>
      </c>
      <c r="B322" s="355" t="s">
        <v>964</v>
      </c>
      <c r="C322" s="354" t="s">
        <v>65</v>
      </c>
      <c r="D322" s="354" t="s">
        <v>965</v>
      </c>
      <c r="E322" s="352">
        <v>0.66666669999999995</v>
      </c>
      <c r="F322" s="353" t="s">
        <v>963</v>
      </c>
      <c r="G322" s="531" t="s">
        <v>3061</v>
      </c>
      <c r="H322" s="531"/>
      <c r="I322" s="520"/>
      <c r="J322" s="364" t="s">
        <v>3268</v>
      </c>
    </row>
    <row r="323" spans="1:10" ht="26.1" customHeight="1">
      <c r="A323" s="354" t="s">
        <v>703</v>
      </c>
      <c r="B323" s="355" t="s">
        <v>1105</v>
      </c>
      <c r="C323" s="354" t="s">
        <v>65</v>
      </c>
      <c r="D323" s="354" t="s">
        <v>1106</v>
      </c>
      <c r="E323" s="352">
        <v>9.1079999999999998E-3</v>
      </c>
      <c r="F323" s="353" t="s">
        <v>781</v>
      </c>
      <c r="G323" s="531" t="s">
        <v>3267</v>
      </c>
      <c r="H323" s="531"/>
      <c r="I323" s="520"/>
      <c r="J323" s="364" t="s">
        <v>3266</v>
      </c>
    </row>
    <row r="324" spans="1:10" ht="24" customHeight="1">
      <c r="A324" s="354" t="s">
        <v>703</v>
      </c>
      <c r="B324" s="355" t="s">
        <v>962</v>
      </c>
      <c r="C324" s="354" t="s">
        <v>65</v>
      </c>
      <c r="D324" s="354" t="s">
        <v>709</v>
      </c>
      <c r="E324" s="352">
        <v>0.3333333</v>
      </c>
      <c r="F324" s="353" t="s">
        <v>963</v>
      </c>
      <c r="G324" s="531" t="s">
        <v>3063</v>
      </c>
      <c r="H324" s="531"/>
      <c r="I324" s="520"/>
      <c r="J324" s="364" t="s">
        <v>3265</v>
      </c>
    </row>
    <row r="325" spans="1:10" ht="20.100000000000001" customHeight="1" thickBot="1">
      <c r="A325" s="529"/>
      <c r="B325" s="529"/>
      <c r="C325" s="529"/>
      <c r="D325" s="529"/>
      <c r="E325" s="529"/>
      <c r="F325" s="529" t="s">
        <v>966</v>
      </c>
      <c r="G325" s="529"/>
      <c r="H325" s="529"/>
      <c r="I325" s="529"/>
      <c r="J325" s="349">
        <v>35.392800000000001</v>
      </c>
    </row>
    <row r="326" spans="1:10" ht="0.95" customHeight="1" thickTop="1">
      <c r="A326" s="350"/>
      <c r="B326" s="350"/>
      <c r="C326" s="350"/>
      <c r="D326" s="350"/>
      <c r="E326" s="350"/>
      <c r="F326" s="350"/>
      <c r="G326" s="350"/>
      <c r="H326" s="350"/>
      <c r="I326" s="350"/>
      <c r="J326" s="350"/>
    </row>
    <row r="327" spans="1:10" ht="18" customHeight="1">
      <c r="A327" s="363" t="s">
        <v>1107</v>
      </c>
      <c r="B327" s="361" t="s">
        <v>695</v>
      </c>
      <c r="C327" s="363" t="s">
        <v>696</v>
      </c>
      <c r="D327" s="363" t="s">
        <v>697</v>
      </c>
      <c r="E327" s="522" t="s">
        <v>698</v>
      </c>
      <c r="F327" s="522"/>
      <c r="G327" s="362" t="s">
        <v>699</v>
      </c>
      <c r="H327" s="361" t="s">
        <v>700</v>
      </c>
      <c r="I327" s="361" t="s">
        <v>701</v>
      </c>
      <c r="J327" s="361" t="s">
        <v>702</v>
      </c>
    </row>
    <row r="328" spans="1:10" ht="51.95" customHeight="1">
      <c r="A328" s="359" t="s">
        <v>703</v>
      </c>
      <c r="B328" s="360" t="s">
        <v>1108</v>
      </c>
      <c r="C328" s="359" t="s">
        <v>21</v>
      </c>
      <c r="D328" s="359" t="s">
        <v>1109</v>
      </c>
      <c r="E328" s="523" t="s">
        <v>1110</v>
      </c>
      <c r="F328" s="523"/>
      <c r="G328" s="358" t="s">
        <v>758</v>
      </c>
      <c r="H328" s="357">
        <v>1</v>
      </c>
      <c r="I328" s="356">
        <v>8.65</v>
      </c>
      <c r="J328" s="356">
        <v>8.65</v>
      </c>
    </row>
    <row r="329" spans="1:10" ht="24" customHeight="1">
      <c r="A329" s="354" t="s">
        <v>707</v>
      </c>
      <c r="B329" s="355" t="s">
        <v>708</v>
      </c>
      <c r="C329" s="354" t="s">
        <v>21</v>
      </c>
      <c r="D329" s="354" t="s">
        <v>709</v>
      </c>
      <c r="E329" s="520" t="s">
        <v>710</v>
      </c>
      <c r="F329" s="520"/>
      <c r="G329" s="353" t="s">
        <v>711</v>
      </c>
      <c r="H329" s="352">
        <v>4.65E-2</v>
      </c>
      <c r="I329" s="351">
        <v>24.88</v>
      </c>
      <c r="J329" s="351">
        <v>1.1499999999999999</v>
      </c>
    </row>
    <row r="330" spans="1:10" ht="39" customHeight="1">
      <c r="A330" s="354" t="s">
        <v>707</v>
      </c>
      <c r="B330" s="355" t="s">
        <v>1111</v>
      </c>
      <c r="C330" s="354" t="s">
        <v>21</v>
      </c>
      <c r="D330" s="354" t="s">
        <v>1112</v>
      </c>
      <c r="E330" s="520" t="s">
        <v>1025</v>
      </c>
      <c r="F330" s="520"/>
      <c r="G330" s="353" t="s">
        <v>781</v>
      </c>
      <c r="H330" s="352">
        <v>3.7000000000000002E-3</v>
      </c>
      <c r="I330" s="351">
        <v>762.9</v>
      </c>
      <c r="J330" s="351">
        <v>2.82</v>
      </c>
    </row>
    <row r="331" spans="1:10" ht="24" customHeight="1" thickBot="1">
      <c r="A331" s="354" t="s">
        <v>707</v>
      </c>
      <c r="B331" s="355" t="s">
        <v>1094</v>
      </c>
      <c r="C331" s="354" t="s">
        <v>21</v>
      </c>
      <c r="D331" s="354" t="s">
        <v>965</v>
      </c>
      <c r="E331" s="520" t="s">
        <v>710</v>
      </c>
      <c r="F331" s="520"/>
      <c r="G331" s="353" t="s">
        <v>711</v>
      </c>
      <c r="H331" s="352">
        <v>0.1394</v>
      </c>
      <c r="I331" s="351">
        <v>33.619999999999997</v>
      </c>
      <c r="J331" s="351">
        <v>4.68</v>
      </c>
    </row>
    <row r="332" spans="1:10" ht="0.95" customHeight="1" thickTop="1">
      <c r="A332" s="350"/>
      <c r="B332" s="350"/>
      <c r="C332" s="350"/>
      <c r="D332" s="350"/>
      <c r="E332" s="350"/>
      <c r="F332" s="350"/>
      <c r="G332" s="350"/>
      <c r="H332" s="350"/>
      <c r="I332" s="350"/>
      <c r="J332" s="350"/>
    </row>
    <row r="333" spans="1:10" ht="18" customHeight="1">
      <c r="A333" s="363" t="s">
        <v>1113</v>
      </c>
      <c r="B333" s="361" t="s">
        <v>695</v>
      </c>
      <c r="C333" s="363" t="s">
        <v>696</v>
      </c>
      <c r="D333" s="363" t="s">
        <v>697</v>
      </c>
      <c r="E333" s="522" t="s">
        <v>698</v>
      </c>
      <c r="F333" s="522"/>
      <c r="G333" s="362" t="s">
        <v>699</v>
      </c>
      <c r="H333" s="361" t="s">
        <v>700</v>
      </c>
      <c r="I333" s="361" t="s">
        <v>701</v>
      </c>
      <c r="J333" s="361" t="s">
        <v>702</v>
      </c>
    </row>
    <row r="334" spans="1:10" ht="51.95" customHeight="1">
      <c r="A334" s="359" t="s">
        <v>703</v>
      </c>
      <c r="B334" s="360" t="s">
        <v>1114</v>
      </c>
      <c r="C334" s="359" t="s">
        <v>21</v>
      </c>
      <c r="D334" s="359" t="s">
        <v>1115</v>
      </c>
      <c r="E334" s="523" t="s">
        <v>1116</v>
      </c>
      <c r="F334" s="523"/>
      <c r="G334" s="358" t="s">
        <v>758</v>
      </c>
      <c r="H334" s="357">
        <v>1</v>
      </c>
      <c r="I334" s="356">
        <v>51.48</v>
      </c>
      <c r="J334" s="356">
        <v>51.48</v>
      </c>
    </row>
    <row r="335" spans="1:10" ht="51.95" customHeight="1">
      <c r="A335" s="354" t="s">
        <v>707</v>
      </c>
      <c r="B335" s="355" t="s">
        <v>1117</v>
      </c>
      <c r="C335" s="354" t="s">
        <v>21</v>
      </c>
      <c r="D335" s="354" t="s">
        <v>1118</v>
      </c>
      <c r="E335" s="520" t="s">
        <v>1025</v>
      </c>
      <c r="F335" s="520"/>
      <c r="G335" s="353" t="s">
        <v>781</v>
      </c>
      <c r="H335" s="352">
        <v>2.93E-2</v>
      </c>
      <c r="I335" s="351">
        <v>847.51</v>
      </c>
      <c r="J335" s="351">
        <v>24.83</v>
      </c>
    </row>
    <row r="336" spans="1:10" ht="24" customHeight="1">
      <c r="A336" s="354" t="s">
        <v>707</v>
      </c>
      <c r="B336" s="355" t="s">
        <v>708</v>
      </c>
      <c r="C336" s="354" t="s">
        <v>21</v>
      </c>
      <c r="D336" s="354" t="s">
        <v>709</v>
      </c>
      <c r="E336" s="520" t="s">
        <v>710</v>
      </c>
      <c r="F336" s="520"/>
      <c r="G336" s="353" t="s">
        <v>711</v>
      </c>
      <c r="H336" s="352">
        <v>0.40899999999999997</v>
      </c>
      <c r="I336" s="351">
        <v>24.88</v>
      </c>
      <c r="J336" s="351">
        <v>10.17</v>
      </c>
    </row>
    <row r="337" spans="1:10" ht="24" customHeight="1">
      <c r="A337" s="354" t="s">
        <v>707</v>
      </c>
      <c r="B337" s="355" t="s">
        <v>1094</v>
      </c>
      <c r="C337" s="354" t="s">
        <v>21</v>
      </c>
      <c r="D337" s="354" t="s">
        <v>965</v>
      </c>
      <c r="E337" s="520" t="s">
        <v>710</v>
      </c>
      <c r="F337" s="520"/>
      <c r="G337" s="353" t="s">
        <v>711</v>
      </c>
      <c r="H337" s="352">
        <v>0.40899999999999997</v>
      </c>
      <c r="I337" s="351">
        <v>33.619999999999997</v>
      </c>
      <c r="J337" s="351">
        <v>13.75</v>
      </c>
    </row>
    <row r="338" spans="1:10" ht="26.1" customHeight="1" thickBot="1">
      <c r="A338" s="373" t="s">
        <v>724</v>
      </c>
      <c r="B338" s="374" t="s">
        <v>1119</v>
      </c>
      <c r="C338" s="373" t="s">
        <v>21</v>
      </c>
      <c r="D338" s="373" t="s">
        <v>1120</v>
      </c>
      <c r="E338" s="528" t="s">
        <v>727</v>
      </c>
      <c r="F338" s="528"/>
      <c r="G338" s="371" t="s">
        <v>758</v>
      </c>
      <c r="H338" s="372">
        <v>0.15809999999999999</v>
      </c>
      <c r="I338" s="378">
        <v>17.29</v>
      </c>
      <c r="J338" s="378">
        <v>2.733549</v>
      </c>
    </row>
    <row r="339" spans="1:10" ht="0.95" customHeight="1" thickTop="1">
      <c r="A339" s="350"/>
      <c r="B339" s="350"/>
      <c r="C339" s="350"/>
      <c r="D339" s="350"/>
      <c r="E339" s="350"/>
      <c r="F339" s="350"/>
      <c r="G339" s="350"/>
      <c r="H339" s="350"/>
      <c r="I339" s="350"/>
      <c r="J339" s="350"/>
    </row>
    <row r="340" spans="1:10" ht="24" customHeight="1">
      <c r="A340" s="376" t="s">
        <v>1121</v>
      </c>
      <c r="B340" s="376"/>
      <c r="C340" s="376"/>
      <c r="D340" s="376" t="s">
        <v>1122</v>
      </c>
      <c r="E340" s="376"/>
      <c r="F340" s="521"/>
      <c r="G340" s="521"/>
      <c r="H340" s="377"/>
      <c r="I340" s="376"/>
      <c r="J340" s="375">
        <v>74135.47</v>
      </c>
    </row>
    <row r="341" spans="1:10" ht="18" customHeight="1">
      <c r="A341" s="363" t="s">
        <v>1123</v>
      </c>
      <c r="B341" s="361" t="s">
        <v>695</v>
      </c>
      <c r="C341" s="363" t="s">
        <v>696</v>
      </c>
      <c r="D341" s="363" t="s">
        <v>697</v>
      </c>
      <c r="E341" s="522" t="s">
        <v>698</v>
      </c>
      <c r="F341" s="522"/>
      <c r="G341" s="362" t="s">
        <v>699</v>
      </c>
      <c r="H341" s="361" t="s">
        <v>700</v>
      </c>
      <c r="I341" s="361" t="s">
        <v>701</v>
      </c>
      <c r="J341" s="361" t="s">
        <v>702</v>
      </c>
    </row>
    <row r="342" spans="1:10" ht="39" customHeight="1">
      <c r="A342" s="359" t="s">
        <v>703</v>
      </c>
      <c r="B342" s="360" t="s">
        <v>1124</v>
      </c>
      <c r="C342" s="359" t="s">
        <v>21</v>
      </c>
      <c r="D342" s="359" t="s">
        <v>1125</v>
      </c>
      <c r="E342" s="523" t="s">
        <v>1110</v>
      </c>
      <c r="F342" s="523"/>
      <c r="G342" s="358" t="s">
        <v>758</v>
      </c>
      <c r="H342" s="357">
        <v>1</v>
      </c>
      <c r="I342" s="356">
        <v>15.43</v>
      </c>
      <c r="J342" s="356">
        <v>15.43</v>
      </c>
    </row>
    <row r="343" spans="1:10" ht="24" customHeight="1">
      <c r="A343" s="354" t="s">
        <v>707</v>
      </c>
      <c r="B343" s="355" t="s">
        <v>1094</v>
      </c>
      <c r="C343" s="354" t="s">
        <v>21</v>
      </c>
      <c r="D343" s="354" t="s">
        <v>965</v>
      </c>
      <c r="E343" s="520" t="s">
        <v>710</v>
      </c>
      <c r="F343" s="520"/>
      <c r="G343" s="353" t="s">
        <v>711</v>
      </c>
      <c r="H343" s="352">
        <v>0.1295</v>
      </c>
      <c r="I343" s="351">
        <v>33.619999999999997</v>
      </c>
      <c r="J343" s="351">
        <v>4.3499999999999996</v>
      </c>
    </row>
    <row r="344" spans="1:10" ht="39" customHeight="1">
      <c r="A344" s="354" t="s">
        <v>707</v>
      </c>
      <c r="B344" s="355" t="s">
        <v>1126</v>
      </c>
      <c r="C344" s="354" t="s">
        <v>21</v>
      </c>
      <c r="D344" s="354" t="s">
        <v>1127</v>
      </c>
      <c r="E344" s="520" t="s">
        <v>1025</v>
      </c>
      <c r="F344" s="520"/>
      <c r="G344" s="353" t="s">
        <v>781</v>
      </c>
      <c r="H344" s="352">
        <v>3.3999999999999998E-3</v>
      </c>
      <c r="I344" s="351">
        <v>2906.9</v>
      </c>
      <c r="J344" s="351">
        <v>9.8800000000000008</v>
      </c>
    </row>
    <row r="345" spans="1:10" ht="24" customHeight="1" thickBot="1">
      <c r="A345" s="354" t="s">
        <v>707</v>
      </c>
      <c r="B345" s="355" t="s">
        <v>708</v>
      </c>
      <c r="C345" s="354" t="s">
        <v>21</v>
      </c>
      <c r="D345" s="354" t="s">
        <v>709</v>
      </c>
      <c r="E345" s="520" t="s">
        <v>710</v>
      </c>
      <c r="F345" s="520"/>
      <c r="G345" s="353" t="s">
        <v>711</v>
      </c>
      <c r="H345" s="352">
        <v>4.8599999999999997E-2</v>
      </c>
      <c r="I345" s="351">
        <v>24.88</v>
      </c>
      <c r="J345" s="351">
        <v>1.2</v>
      </c>
    </row>
    <row r="346" spans="1:10" ht="0.95" customHeight="1" thickTop="1">
      <c r="A346" s="350"/>
      <c r="B346" s="350"/>
      <c r="C346" s="350"/>
      <c r="D346" s="350"/>
      <c r="E346" s="350"/>
      <c r="F346" s="350"/>
      <c r="G346" s="350"/>
      <c r="H346" s="350"/>
      <c r="I346" s="350"/>
      <c r="J346" s="350"/>
    </row>
    <row r="347" spans="1:10" ht="18" customHeight="1">
      <c r="A347" s="363" t="s">
        <v>1128</v>
      </c>
      <c r="B347" s="361" t="s">
        <v>695</v>
      </c>
      <c r="C347" s="363" t="s">
        <v>696</v>
      </c>
      <c r="D347" s="363" t="s">
        <v>697</v>
      </c>
      <c r="E347" s="522" t="s">
        <v>698</v>
      </c>
      <c r="F347" s="522"/>
      <c r="G347" s="362" t="s">
        <v>699</v>
      </c>
      <c r="H347" s="361" t="s">
        <v>700</v>
      </c>
      <c r="I347" s="361" t="s">
        <v>701</v>
      </c>
      <c r="J347" s="361" t="s">
        <v>702</v>
      </c>
    </row>
    <row r="348" spans="1:10" ht="39" customHeight="1">
      <c r="A348" s="359" t="s">
        <v>703</v>
      </c>
      <c r="B348" s="360" t="s">
        <v>1129</v>
      </c>
      <c r="C348" s="359" t="s">
        <v>21</v>
      </c>
      <c r="D348" s="359" t="s">
        <v>1130</v>
      </c>
      <c r="E348" s="523" t="s">
        <v>1131</v>
      </c>
      <c r="F348" s="523"/>
      <c r="G348" s="358" t="s">
        <v>758</v>
      </c>
      <c r="H348" s="357">
        <v>1</v>
      </c>
      <c r="I348" s="356">
        <v>38.49</v>
      </c>
      <c r="J348" s="356">
        <v>38.49</v>
      </c>
    </row>
    <row r="349" spans="1:10" ht="51.95" customHeight="1">
      <c r="A349" s="354" t="s">
        <v>707</v>
      </c>
      <c r="B349" s="355" t="s">
        <v>1132</v>
      </c>
      <c r="C349" s="354" t="s">
        <v>21</v>
      </c>
      <c r="D349" s="354" t="s">
        <v>1133</v>
      </c>
      <c r="E349" s="520" t="s">
        <v>1025</v>
      </c>
      <c r="F349" s="520"/>
      <c r="G349" s="353" t="s">
        <v>781</v>
      </c>
      <c r="H349" s="352">
        <v>1.9400000000000001E-2</v>
      </c>
      <c r="I349" s="351">
        <v>720.61</v>
      </c>
      <c r="J349" s="351">
        <v>13.97</v>
      </c>
    </row>
    <row r="350" spans="1:10" ht="24" customHeight="1">
      <c r="A350" s="354" t="s">
        <v>707</v>
      </c>
      <c r="B350" s="355" t="s">
        <v>1094</v>
      </c>
      <c r="C350" s="354" t="s">
        <v>21</v>
      </c>
      <c r="D350" s="354" t="s">
        <v>965</v>
      </c>
      <c r="E350" s="520" t="s">
        <v>710</v>
      </c>
      <c r="F350" s="520"/>
      <c r="G350" s="353" t="s">
        <v>711</v>
      </c>
      <c r="H350" s="352">
        <v>0.53249999999999997</v>
      </c>
      <c r="I350" s="351">
        <v>33.619999999999997</v>
      </c>
      <c r="J350" s="351">
        <v>17.899999999999999</v>
      </c>
    </row>
    <row r="351" spans="1:10" ht="24" customHeight="1" thickBot="1">
      <c r="A351" s="354" t="s">
        <v>707</v>
      </c>
      <c r="B351" s="355" t="s">
        <v>708</v>
      </c>
      <c r="C351" s="354" t="s">
        <v>21</v>
      </c>
      <c r="D351" s="354" t="s">
        <v>709</v>
      </c>
      <c r="E351" s="520" t="s">
        <v>710</v>
      </c>
      <c r="F351" s="520"/>
      <c r="G351" s="353" t="s">
        <v>711</v>
      </c>
      <c r="H351" s="352">
        <v>0.26619999999999999</v>
      </c>
      <c r="I351" s="351">
        <v>24.88</v>
      </c>
      <c r="J351" s="351">
        <v>6.62</v>
      </c>
    </row>
    <row r="352" spans="1:10" ht="0.95" customHeight="1" thickTop="1">
      <c r="A352" s="350"/>
      <c r="B352" s="350"/>
      <c r="C352" s="350"/>
      <c r="D352" s="350"/>
      <c r="E352" s="350"/>
      <c r="F352" s="350"/>
      <c r="G352" s="350"/>
      <c r="H352" s="350"/>
      <c r="I352" s="350"/>
      <c r="J352" s="350"/>
    </row>
    <row r="353" spans="1:10" ht="24" customHeight="1">
      <c r="A353" s="376" t="s">
        <v>1134</v>
      </c>
      <c r="B353" s="376"/>
      <c r="C353" s="376"/>
      <c r="D353" s="376" t="s">
        <v>1135</v>
      </c>
      <c r="E353" s="376"/>
      <c r="F353" s="521"/>
      <c r="G353" s="521"/>
      <c r="H353" s="377"/>
      <c r="I353" s="376"/>
      <c r="J353" s="375"/>
    </row>
    <row r="354" spans="1:10" ht="18" customHeight="1">
      <c r="A354" s="363" t="s">
        <v>1136</v>
      </c>
      <c r="B354" s="361" t="s">
        <v>695</v>
      </c>
      <c r="C354" s="363" t="s">
        <v>696</v>
      </c>
      <c r="D354" s="363" t="s">
        <v>697</v>
      </c>
      <c r="E354" s="522" t="s">
        <v>698</v>
      </c>
      <c r="F354" s="522"/>
      <c r="G354" s="362" t="s">
        <v>699</v>
      </c>
      <c r="H354" s="361" t="s">
        <v>700</v>
      </c>
      <c r="I354" s="361" t="s">
        <v>701</v>
      </c>
      <c r="J354" s="361" t="s">
        <v>702</v>
      </c>
    </row>
    <row r="355" spans="1:10" ht="24" customHeight="1">
      <c r="A355" s="359" t="s">
        <v>703</v>
      </c>
      <c r="B355" s="360" t="s">
        <v>128</v>
      </c>
      <c r="C355" s="359" t="s">
        <v>65</v>
      </c>
      <c r="D355" s="359" t="s">
        <v>129</v>
      </c>
      <c r="E355" s="523" t="s">
        <v>942</v>
      </c>
      <c r="F355" s="523"/>
      <c r="G355" s="358" t="s">
        <v>758</v>
      </c>
      <c r="H355" s="357">
        <v>1</v>
      </c>
      <c r="I355" s="356">
        <v>3.69</v>
      </c>
      <c r="J355" s="356">
        <v>3.69</v>
      </c>
    </row>
    <row r="356" spans="1:10" ht="20.100000000000001" customHeight="1">
      <c r="A356" s="529"/>
      <c r="B356" s="529"/>
      <c r="C356" s="529"/>
      <c r="D356" s="529"/>
      <c r="E356" s="529"/>
      <c r="F356" s="529" t="s">
        <v>943</v>
      </c>
      <c r="G356" s="529"/>
      <c r="H356" s="529"/>
      <c r="I356" s="529"/>
      <c r="J356" s="349">
        <v>0</v>
      </c>
    </row>
    <row r="357" spans="1:10" ht="20.100000000000001" customHeight="1">
      <c r="A357" s="529"/>
      <c r="B357" s="529"/>
      <c r="C357" s="529"/>
      <c r="D357" s="529"/>
      <c r="E357" s="529"/>
      <c r="F357" s="529" t="s">
        <v>944</v>
      </c>
      <c r="G357" s="529"/>
      <c r="H357" s="529"/>
      <c r="I357" s="529"/>
      <c r="J357" s="349">
        <v>1</v>
      </c>
    </row>
    <row r="358" spans="1:10" ht="20.100000000000001" customHeight="1">
      <c r="A358" s="529"/>
      <c r="B358" s="529"/>
      <c r="C358" s="529"/>
      <c r="D358" s="529"/>
      <c r="E358" s="529"/>
      <c r="F358" s="529" t="s">
        <v>945</v>
      </c>
      <c r="G358" s="529"/>
      <c r="H358" s="529"/>
      <c r="I358" s="529"/>
      <c r="J358" s="349">
        <v>0</v>
      </c>
    </row>
    <row r="359" spans="1:10" ht="20.100000000000001" customHeight="1">
      <c r="A359" s="363" t="s">
        <v>946</v>
      </c>
      <c r="B359" s="361" t="s">
        <v>695</v>
      </c>
      <c r="C359" s="363" t="s">
        <v>696</v>
      </c>
      <c r="D359" s="363" t="s">
        <v>947</v>
      </c>
      <c r="E359" s="361" t="s">
        <v>948</v>
      </c>
      <c r="F359" s="361" t="s">
        <v>949</v>
      </c>
      <c r="G359" s="361" t="s">
        <v>950</v>
      </c>
      <c r="H359" s="361"/>
      <c r="I359" s="361"/>
      <c r="J359" s="361" t="s">
        <v>951</v>
      </c>
    </row>
    <row r="360" spans="1:10" ht="26.1" customHeight="1">
      <c r="A360" s="373" t="s">
        <v>724</v>
      </c>
      <c r="B360" s="374" t="s">
        <v>1137</v>
      </c>
      <c r="C360" s="373" t="s">
        <v>65</v>
      </c>
      <c r="D360" s="373" t="s">
        <v>1138</v>
      </c>
      <c r="E360" s="372">
        <v>0.25</v>
      </c>
      <c r="F360" s="371" t="s">
        <v>990</v>
      </c>
      <c r="G360" s="530" t="s">
        <v>1139</v>
      </c>
      <c r="H360" s="530"/>
      <c r="I360" s="528"/>
      <c r="J360" s="370" t="s">
        <v>1140</v>
      </c>
    </row>
    <row r="361" spans="1:10" ht="20.100000000000001" customHeight="1">
      <c r="A361" s="529"/>
      <c r="B361" s="529"/>
      <c r="C361" s="529"/>
      <c r="D361" s="529"/>
      <c r="E361" s="529"/>
      <c r="F361" s="529" t="s">
        <v>955</v>
      </c>
      <c r="G361" s="529"/>
      <c r="H361" s="529"/>
      <c r="I361" s="529"/>
      <c r="J361" s="349">
        <v>0.20250000000000001</v>
      </c>
    </row>
    <row r="362" spans="1:10" ht="20.100000000000001" customHeight="1">
      <c r="A362" s="363" t="s">
        <v>956</v>
      </c>
      <c r="B362" s="361" t="s">
        <v>695</v>
      </c>
      <c r="C362" s="363" t="s">
        <v>696</v>
      </c>
      <c r="D362" s="363" t="s">
        <v>957</v>
      </c>
      <c r="E362" s="361" t="s">
        <v>948</v>
      </c>
      <c r="F362" s="361" t="s">
        <v>949</v>
      </c>
      <c r="G362" s="361" t="s">
        <v>950</v>
      </c>
      <c r="H362" s="361"/>
      <c r="I362" s="361"/>
      <c r="J362" s="361" t="s">
        <v>951</v>
      </c>
    </row>
    <row r="363" spans="1:10" ht="24" customHeight="1">
      <c r="A363" s="354" t="s">
        <v>703</v>
      </c>
      <c r="B363" s="355" t="s">
        <v>962</v>
      </c>
      <c r="C363" s="354" t="s">
        <v>65</v>
      </c>
      <c r="D363" s="354" t="s">
        <v>709</v>
      </c>
      <c r="E363" s="352">
        <v>0.14000000000000001</v>
      </c>
      <c r="F363" s="353" t="s">
        <v>963</v>
      </c>
      <c r="G363" s="531" t="s">
        <v>3063</v>
      </c>
      <c r="H363" s="531"/>
      <c r="I363" s="520"/>
      <c r="J363" s="364" t="s">
        <v>3201</v>
      </c>
    </row>
    <row r="364" spans="1:10" ht="20.100000000000001" customHeight="1" thickBot="1">
      <c r="A364" s="529"/>
      <c r="B364" s="529"/>
      <c r="C364" s="529"/>
      <c r="D364" s="529"/>
      <c r="E364" s="529"/>
      <c r="F364" s="529" t="s">
        <v>966</v>
      </c>
      <c r="G364" s="529"/>
      <c r="H364" s="529"/>
      <c r="I364" s="529"/>
      <c r="J364" s="349">
        <v>3.4845999999999999</v>
      </c>
    </row>
    <row r="365" spans="1:10" ht="0.95" customHeight="1" thickTop="1">
      <c r="A365" s="350"/>
      <c r="B365" s="350"/>
      <c r="C365" s="350"/>
      <c r="D365" s="350"/>
      <c r="E365" s="350"/>
      <c r="F365" s="350"/>
      <c r="G365" s="350"/>
      <c r="H365" s="350"/>
      <c r="I365" s="350"/>
      <c r="J365" s="350"/>
    </row>
    <row r="366" spans="1:10" ht="18" customHeight="1">
      <c r="A366" s="363" t="s">
        <v>1141</v>
      </c>
      <c r="B366" s="361" t="s">
        <v>695</v>
      </c>
      <c r="C366" s="363" t="s">
        <v>696</v>
      </c>
      <c r="D366" s="363" t="s">
        <v>697</v>
      </c>
      <c r="E366" s="522" t="s">
        <v>698</v>
      </c>
      <c r="F366" s="522"/>
      <c r="G366" s="362" t="s">
        <v>699</v>
      </c>
      <c r="H366" s="361" t="s">
        <v>700</v>
      </c>
      <c r="I366" s="361" t="s">
        <v>701</v>
      </c>
      <c r="J366" s="361" t="s">
        <v>702</v>
      </c>
    </row>
    <row r="367" spans="1:10" ht="24" customHeight="1">
      <c r="A367" s="359" t="s">
        <v>703</v>
      </c>
      <c r="B367" s="360" t="s">
        <v>131</v>
      </c>
      <c r="C367" s="359" t="s">
        <v>65</v>
      </c>
      <c r="D367" s="359" t="s">
        <v>132</v>
      </c>
      <c r="E367" s="523" t="s">
        <v>942</v>
      </c>
      <c r="F367" s="523"/>
      <c r="G367" s="358" t="s">
        <v>758</v>
      </c>
      <c r="H367" s="357">
        <v>1</v>
      </c>
      <c r="I367" s="356">
        <v>4.18</v>
      </c>
      <c r="J367" s="356">
        <v>4.18</v>
      </c>
    </row>
    <row r="368" spans="1:10" ht="20.100000000000001" customHeight="1">
      <c r="A368" s="529"/>
      <c r="B368" s="529"/>
      <c r="C368" s="529"/>
      <c r="D368" s="529"/>
      <c r="E368" s="529"/>
      <c r="F368" s="529" t="s">
        <v>943</v>
      </c>
      <c r="G368" s="529"/>
      <c r="H368" s="529"/>
      <c r="I368" s="529"/>
      <c r="J368" s="349">
        <v>0</v>
      </c>
    </row>
    <row r="369" spans="1:10" ht="20.100000000000001" customHeight="1">
      <c r="A369" s="529"/>
      <c r="B369" s="529"/>
      <c r="C369" s="529"/>
      <c r="D369" s="529"/>
      <c r="E369" s="529"/>
      <c r="F369" s="529" t="s">
        <v>944</v>
      </c>
      <c r="G369" s="529"/>
      <c r="H369" s="529"/>
      <c r="I369" s="529"/>
      <c r="J369" s="349">
        <v>1</v>
      </c>
    </row>
    <row r="370" spans="1:10" ht="20.100000000000001" customHeight="1">
      <c r="A370" s="529"/>
      <c r="B370" s="529"/>
      <c r="C370" s="529"/>
      <c r="D370" s="529"/>
      <c r="E370" s="529"/>
      <c r="F370" s="529" t="s">
        <v>945</v>
      </c>
      <c r="G370" s="529"/>
      <c r="H370" s="529"/>
      <c r="I370" s="529"/>
      <c r="J370" s="349">
        <v>0</v>
      </c>
    </row>
    <row r="371" spans="1:10" ht="20.100000000000001" customHeight="1">
      <c r="A371" s="363" t="s">
        <v>946</v>
      </c>
      <c r="B371" s="361" t="s">
        <v>695</v>
      </c>
      <c r="C371" s="363" t="s">
        <v>696</v>
      </c>
      <c r="D371" s="363" t="s">
        <v>947</v>
      </c>
      <c r="E371" s="361" t="s">
        <v>948</v>
      </c>
      <c r="F371" s="361" t="s">
        <v>949</v>
      </c>
      <c r="G371" s="361" t="s">
        <v>950</v>
      </c>
      <c r="H371" s="361"/>
      <c r="I371" s="361"/>
      <c r="J371" s="361" t="s">
        <v>951</v>
      </c>
    </row>
    <row r="372" spans="1:10" ht="26.1" customHeight="1">
      <c r="A372" s="373" t="s">
        <v>724</v>
      </c>
      <c r="B372" s="374" t="s">
        <v>1137</v>
      </c>
      <c r="C372" s="373" t="s">
        <v>65</v>
      </c>
      <c r="D372" s="373" t="s">
        <v>1138</v>
      </c>
      <c r="E372" s="372">
        <v>0.25</v>
      </c>
      <c r="F372" s="371" t="s">
        <v>990</v>
      </c>
      <c r="G372" s="530" t="s">
        <v>1139</v>
      </c>
      <c r="H372" s="530"/>
      <c r="I372" s="528"/>
      <c r="J372" s="370" t="s">
        <v>1140</v>
      </c>
    </row>
    <row r="373" spans="1:10" ht="20.100000000000001" customHeight="1">
      <c r="A373" s="529"/>
      <c r="B373" s="529"/>
      <c r="C373" s="529"/>
      <c r="D373" s="529"/>
      <c r="E373" s="529"/>
      <c r="F373" s="529" t="s">
        <v>955</v>
      </c>
      <c r="G373" s="529"/>
      <c r="H373" s="529"/>
      <c r="I373" s="529"/>
      <c r="J373" s="349">
        <v>0.20250000000000001</v>
      </c>
    </row>
    <row r="374" spans="1:10" ht="20.100000000000001" customHeight="1">
      <c r="A374" s="363" t="s">
        <v>956</v>
      </c>
      <c r="B374" s="361" t="s">
        <v>695</v>
      </c>
      <c r="C374" s="363" t="s">
        <v>696</v>
      </c>
      <c r="D374" s="363" t="s">
        <v>957</v>
      </c>
      <c r="E374" s="361" t="s">
        <v>948</v>
      </c>
      <c r="F374" s="361" t="s">
        <v>949</v>
      </c>
      <c r="G374" s="361" t="s">
        <v>950</v>
      </c>
      <c r="H374" s="361"/>
      <c r="I374" s="361"/>
      <c r="J374" s="361" t="s">
        <v>951</v>
      </c>
    </row>
    <row r="375" spans="1:10" ht="24" customHeight="1">
      <c r="A375" s="354" t="s">
        <v>703</v>
      </c>
      <c r="B375" s="355" t="s">
        <v>962</v>
      </c>
      <c r="C375" s="354" t="s">
        <v>65</v>
      </c>
      <c r="D375" s="354" t="s">
        <v>709</v>
      </c>
      <c r="E375" s="352">
        <v>0.16</v>
      </c>
      <c r="F375" s="353" t="s">
        <v>963</v>
      </c>
      <c r="G375" s="531" t="s">
        <v>3063</v>
      </c>
      <c r="H375" s="531"/>
      <c r="I375" s="520"/>
      <c r="J375" s="364" t="s">
        <v>3264</v>
      </c>
    </row>
    <row r="376" spans="1:10" ht="20.100000000000001" customHeight="1" thickBot="1">
      <c r="A376" s="529"/>
      <c r="B376" s="529"/>
      <c r="C376" s="529"/>
      <c r="D376" s="529"/>
      <c r="E376" s="529"/>
      <c r="F376" s="529" t="s">
        <v>966</v>
      </c>
      <c r="G376" s="529"/>
      <c r="H376" s="529"/>
      <c r="I376" s="529"/>
      <c r="J376" s="349">
        <v>3.9824000000000002</v>
      </c>
    </row>
    <row r="377" spans="1:10" ht="0.95" customHeight="1" thickTop="1">
      <c r="A377" s="350"/>
      <c r="B377" s="350"/>
      <c r="C377" s="350"/>
      <c r="D377" s="350"/>
      <c r="E377" s="350"/>
      <c r="F377" s="350"/>
      <c r="G377" s="350"/>
      <c r="H377" s="350"/>
      <c r="I377" s="350"/>
      <c r="J377" s="350"/>
    </row>
    <row r="378" spans="1:10" ht="18" customHeight="1">
      <c r="A378" s="363" t="s">
        <v>1142</v>
      </c>
      <c r="B378" s="361" t="s">
        <v>695</v>
      </c>
      <c r="C378" s="363" t="s">
        <v>696</v>
      </c>
      <c r="D378" s="363" t="s">
        <v>697</v>
      </c>
      <c r="E378" s="522" t="s">
        <v>698</v>
      </c>
      <c r="F378" s="522"/>
      <c r="G378" s="362" t="s">
        <v>699</v>
      </c>
      <c r="H378" s="361" t="s">
        <v>700</v>
      </c>
      <c r="I378" s="361" t="s">
        <v>701</v>
      </c>
      <c r="J378" s="361" t="s">
        <v>702</v>
      </c>
    </row>
    <row r="379" spans="1:10" ht="26.1" customHeight="1">
      <c r="A379" s="359" t="s">
        <v>703</v>
      </c>
      <c r="B379" s="360" t="s">
        <v>1143</v>
      </c>
      <c r="C379" s="359" t="s">
        <v>21</v>
      </c>
      <c r="D379" s="359" t="s">
        <v>1144</v>
      </c>
      <c r="E379" s="523" t="s">
        <v>821</v>
      </c>
      <c r="F379" s="523"/>
      <c r="G379" s="358" t="s">
        <v>758</v>
      </c>
      <c r="H379" s="357">
        <v>1</v>
      </c>
      <c r="I379" s="356">
        <v>5.03</v>
      </c>
      <c r="J379" s="356">
        <v>5.03</v>
      </c>
    </row>
    <row r="380" spans="1:10" ht="24" customHeight="1">
      <c r="A380" s="354" t="s">
        <v>707</v>
      </c>
      <c r="B380" s="355" t="s">
        <v>914</v>
      </c>
      <c r="C380" s="354" t="s">
        <v>21</v>
      </c>
      <c r="D380" s="354" t="s">
        <v>915</v>
      </c>
      <c r="E380" s="520" t="s">
        <v>710</v>
      </c>
      <c r="F380" s="520"/>
      <c r="G380" s="353" t="s">
        <v>711</v>
      </c>
      <c r="H380" s="352">
        <v>6.6600000000000006E-2</v>
      </c>
      <c r="I380" s="351">
        <v>35.36</v>
      </c>
      <c r="J380" s="351">
        <v>2.35</v>
      </c>
    </row>
    <row r="381" spans="1:10" ht="24" customHeight="1">
      <c r="A381" s="354" t="s">
        <v>707</v>
      </c>
      <c r="B381" s="355" t="s">
        <v>708</v>
      </c>
      <c r="C381" s="354" t="s">
        <v>21</v>
      </c>
      <c r="D381" s="354" t="s">
        <v>709</v>
      </c>
      <c r="E381" s="520" t="s">
        <v>710</v>
      </c>
      <c r="F381" s="520"/>
      <c r="G381" s="353" t="s">
        <v>711</v>
      </c>
      <c r="H381" s="352">
        <v>2.2200000000000001E-2</v>
      </c>
      <c r="I381" s="351">
        <v>24.88</v>
      </c>
      <c r="J381" s="351">
        <v>0.55000000000000004</v>
      </c>
    </row>
    <row r="382" spans="1:10" ht="24" customHeight="1" thickBot="1">
      <c r="A382" s="373" t="s">
        <v>724</v>
      </c>
      <c r="B382" s="374" t="s">
        <v>1145</v>
      </c>
      <c r="C382" s="373" t="s">
        <v>21</v>
      </c>
      <c r="D382" s="373" t="s">
        <v>1146</v>
      </c>
      <c r="E382" s="528" t="s">
        <v>727</v>
      </c>
      <c r="F382" s="528"/>
      <c r="G382" s="371" t="s">
        <v>918</v>
      </c>
      <c r="H382" s="372">
        <v>0.1666</v>
      </c>
      <c r="I382" s="378">
        <v>12.83</v>
      </c>
      <c r="J382" s="378">
        <v>2.1374780000000002</v>
      </c>
    </row>
    <row r="383" spans="1:10" ht="0.95" customHeight="1" thickTop="1">
      <c r="A383" s="350"/>
      <c r="B383" s="350"/>
      <c r="C383" s="350"/>
      <c r="D383" s="350"/>
      <c r="E383" s="350"/>
      <c r="F383" s="350"/>
      <c r="G383" s="350"/>
      <c r="H383" s="350"/>
      <c r="I383" s="350"/>
      <c r="J383" s="350"/>
    </row>
    <row r="384" spans="1:10" ht="18" customHeight="1">
      <c r="A384" s="363" t="s">
        <v>1147</v>
      </c>
      <c r="B384" s="361" t="s">
        <v>695</v>
      </c>
      <c r="C384" s="363" t="s">
        <v>696</v>
      </c>
      <c r="D384" s="363" t="s">
        <v>697</v>
      </c>
      <c r="E384" s="522" t="s">
        <v>698</v>
      </c>
      <c r="F384" s="522"/>
      <c r="G384" s="362" t="s">
        <v>699</v>
      </c>
      <c r="H384" s="361" t="s">
        <v>700</v>
      </c>
      <c r="I384" s="361" t="s">
        <v>701</v>
      </c>
      <c r="J384" s="361" t="s">
        <v>702</v>
      </c>
    </row>
    <row r="385" spans="1:10" ht="26.1" customHeight="1">
      <c r="A385" s="359" t="s">
        <v>703</v>
      </c>
      <c r="B385" s="360" t="s">
        <v>1148</v>
      </c>
      <c r="C385" s="359" t="s">
        <v>21</v>
      </c>
      <c r="D385" s="359" t="s">
        <v>1149</v>
      </c>
      <c r="E385" s="523" t="s">
        <v>821</v>
      </c>
      <c r="F385" s="523"/>
      <c r="G385" s="358" t="s">
        <v>758</v>
      </c>
      <c r="H385" s="357">
        <v>1</v>
      </c>
      <c r="I385" s="356">
        <v>6.16</v>
      </c>
      <c r="J385" s="356">
        <v>6.16</v>
      </c>
    </row>
    <row r="386" spans="1:10" ht="24" customHeight="1">
      <c r="A386" s="354" t="s">
        <v>707</v>
      </c>
      <c r="B386" s="355" t="s">
        <v>914</v>
      </c>
      <c r="C386" s="354" t="s">
        <v>21</v>
      </c>
      <c r="D386" s="354" t="s">
        <v>915</v>
      </c>
      <c r="E386" s="520" t="s">
        <v>710</v>
      </c>
      <c r="F386" s="520"/>
      <c r="G386" s="353" t="s">
        <v>711</v>
      </c>
      <c r="H386" s="352">
        <v>9.2700000000000005E-2</v>
      </c>
      <c r="I386" s="351">
        <v>35.36</v>
      </c>
      <c r="J386" s="351">
        <v>3.27</v>
      </c>
    </row>
    <row r="387" spans="1:10" ht="24" customHeight="1">
      <c r="A387" s="354" t="s">
        <v>707</v>
      </c>
      <c r="B387" s="355" t="s">
        <v>708</v>
      </c>
      <c r="C387" s="354" t="s">
        <v>21</v>
      </c>
      <c r="D387" s="354" t="s">
        <v>709</v>
      </c>
      <c r="E387" s="520" t="s">
        <v>710</v>
      </c>
      <c r="F387" s="520"/>
      <c r="G387" s="353" t="s">
        <v>711</v>
      </c>
      <c r="H387" s="352">
        <v>3.09E-2</v>
      </c>
      <c r="I387" s="351">
        <v>24.88</v>
      </c>
      <c r="J387" s="351">
        <v>0.76</v>
      </c>
    </row>
    <row r="388" spans="1:10" ht="24" customHeight="1" thickBot="1">
      <c r="A388" s="373" t="s">
        <v>724</v>
      </c>
      <c r="B388" s="374" t="s">
        <v>1145</v>
      </c>
      <c r="C388" s="373" t="s">
        <v>21</v>
      </c>
      <c r="D388" s="373" t="s">
        <v>1146</v>
      </c>
      <c r="E388" s="528" t="s">
        <v>727</v>
      </c>
      <c r="F388" s="528"/>
      <c r="G388" s="371" t="s">
        <v>918</v>
      </c>
      <c r="H388" s="372">
        <v>0.1666</v>
      </c>
      <c r="I388" s="378">
        <v>12.83</v>
      </c>
      <c r="J388" s="378">
        <v>2.1374780000000002</v>
      </c>
    </row>
    <row r="389" spans="1:10" ht="0.95" customHeight="1" thickTop="1">
      <c r="A389" s="350"/>
      <c r="B389" s="350"/>
      <c r="C389" s="350"/>
      <c r="D389" s="350"/>
      <c r="E389" s="350"/>
      <c r="F389" s="350"/>
      <c r="G389" s="350"/>
      <c r="H389" s="350"/>
      <c r="I389" s="350"/>
      <c r="J389" s="350"/>
    </row>
    <row r="390" spans="1:10" ht="18" customHeight="1">
      <c r="A390" s="363" t="s">
        <v>1150</v>
      </c>
      <c r="B390" s="361" t="s">
        <v>695</v>
      </c>
      <c r="C390" s="363" t="s">
        <v>696</v>
      </c>
      <c r="D390" s="363" t="s">
        <v>697</v>
      </c>
      <c r="E390" s="522" t="s">
        <v>698</v>
      </c>
      <c r="F390" s="522"/>
      <c r="G390" s="362" t="s">
        <v>699</v>
      </c>
      <c r="H390" s="361" t="s">
        <v>700</v>
      </c>
      <c r="I390" s="361" t="s">
        <v>701</v>
      </c>
      <c r="J390" s="361" t="s">
        <v>702</v>
      </c>
    </row>
    <row r="391" spans="1:10" ht="26.1" customHeight="1">
      <c r="A391" s="359" t="s">
        <v>703</v>
      </c>
      <c r="B391" s="360" t="s">
        <v>819</v>
      </c>
      <c r="C391" s="359" t="s">
        <v>21</v>
      </c>
      <c r="D391" s="359" t="s">
        <v>820</v>
      </c>
      <c r="E391" s="523" t="s">
        <v>821</v>
      </c>
      <c r="F391" s="523"/>
      <c r="G391" s="358" t="s">
        <v>758</v>
      </c>
      <c r="H391" s="357">
        <v>1</v>
      </c>
      <c r="I391" s="356">
        <v>14.76</v>
      </c>
      <c r="J391" s="356">
        <v>14.76</v>
      </c>
    </row>
    <row r="392" spans="1:10" ht="24" customHeight="1">
      <c r="A392" s="354" t="s">
        <v>707</v>
      </c>
      <c r="B392" s="355" t="s">
        <v>914</v>
      </c>
      <c r="C392" s="354" t="s">
        <v>21</v>
      </c>
      <c r="D392" s="354" t="s">
        <v>915</v>
      </c>
      <c r="E392" s="520" t="s">
        <v>710</v>
      </c>
      <c r="F392" s="520"/>
      <c r="G392" s="353" t="s">
        <v>711</v>
      </c>
      <c r="H392" s="352">
        <v>0.16309999999999999</v>
      </c>
      <c r="I392" s="351">
        <v>35.36</v>
      </c>
      <c r="J392" s="351">
        <v>5.76</v>
      </c>
    </row>
    <row r="393" spans="1:10" ht="24" customHeight="1">
      <c r="A393" s="354" t="s">
        <v>707</v>
      </c>
      <c r="B393" s="355" t="s">
        <v>708</v>
      </c>
      <c r="C393" s="354" t="s">
        <v>21</v>
      </c>
      <c r="D393" s="354" t="s">
        <v>709</v>
      </c>
      <c r="E393" s="520" t="s">
        <v>710</v>
      </c>
      <c r="F393" s="520"/>
      <c r="G393" s="353" t="s">
        <v>711</v>
      </c>
      <c r="H393" s="352">
        <v>5.4399999999999997E-2</v>
      </c>
      <c r="I393" s="351">
        <v>24.88</v>
      </c>
      <c r="J393" s="351">
        <v>1.35</v>
      </c>
    </row>
    <row r="394" spans="1:10" ht="24" customHeight="1" thickBot="1">
      <c r="A394" s="373" t="s">
        <v>724</v>
      </c>
      <c r="B394" s="374" t="s">
        <v>1151</v>
      </c>
      <c r="C394" s="373" t="s">
        <v>21</v>
      </c>
      <c r="D394" s="373" t="s">
        <v>1152</v>
      </c>
      <c r="E394" s="528" t="s">
        <v>727</v>
      </c>
      <c r="F394" s="528"/>
      <c r="G394" s="371" t="s">
        <v>918</v>
      </c>
      <c r="H394" s="372">
        <v>0.22850000000000001</v>
      </c>
      <c r="I394" s="378">
        <v>33.51</v>
      </c>
      <c r="J394" s="378">
        <v>7.6570349999999996</v>
      </c>
    </row>
    <row r="395" spans="1:10" ht="0.95" customHeight="1" thickTop="1">
      <c r="A395" s="350"/>
      <c r="B395" s="350"/>
      <c r="C395" s="350"/>
      <c r="D395" s="350"/>
      <c r="E395" s="350"/>
      <c r="F395" s="350"/>
      <c r="G395" s="350"/>
      <c r="H395" s="350"/>
      <c r="I395" s="350"/>
      <c r="J395" s="350"/>
    </row>
    <row r="396" spans="1:10" ht="18" customHeight="1">
      <c r="A396" s="363" t="s">
        <v>1153</v>
      </c>
      <c r="B396" s="361" t="s">
        <v>695</v>
      </c>
      <c r="C396" s="363" t="s">
        <v>696</v>
      </c>
      <c r="D396" s="363" t="s">
        <v>697</v>
      </c>
      <c r="E396" s="522" t="s">
        <v>698</v>
      </c>
      <c r="F396" s="522"/>
      <c r="G396" s="362" t="s">
        <v>699</v>
      </c>
      <c r="H396" s="361" t="s">
        <v>700</v>
      </c>
      <c r="I396" s="361" t="s">
        <v>701</v>
      </c>
      <c r="J396" s="361" t="s">
        <v>702</v>
      </c>
    </row>
    <row r="397" spans="1:10" ht="26.1" customHeight="1">
      <c r="A397" s="359" t="s">
        <v>703</v>
      </c>
      <c r="B397" s="360" t="s">
        <v>1154</v>
      </c>
      <c r="C397" s="359" t="s">
        <v>21</v>
      </c>
      <c r="D397" s="359" t="s">
        <v>1155</v>
      </c>
      <c r="E397" s="523" t="s">
        <v>821</v>
      </c>
      <c r="F397" s="523"/>
      <c r="G397" s="358" t="s">
        <v>758</v>
      </c>
      <c r="H397" s="357">
        <v>1</v>
      </c>
      <c r="I397" s="356">
        <v>17.55</v>
      </c>
      <c r="J397" s="356">
        <v>17.55</v>
      </c>
    </row>
    <row r="398" spans="1:10" ht="24" customHeight="1">
      <c r="A398" s="354" t="s">
        <v>707</v>
      </c>
      <c r="B398" s="355" t="s">
        <v>914</v>
      </c>
      <c r="C398" s="354" t="s">
        <v>21</v>
      </c>
      <c r="D398" s="354" t="s">
        <v>915</v>
      </c>
      <c r="E398" s="520" t="s">
        <v>710</v>
      </c>
      <c r="F398" s="520"/>
      <c r="G398" s="353" t="s">
        <v>711</v>
      </c>
      <c r="H398" s="352">
        <v>0.22700000000000001</v>
      </c>
      <c r="I398" s="351">
        <v>35.36</v>
      </c>
      <c r="J398" s="351">
        <v>8.02</v>
      </c>
    </row>
    <row r="399" spans="1:10" ht="24" customHeight="1">
      <c r="A399" s="354" t="s">
        <v>707</v>
      </c>
      <c r="B399" s="355" t="s">
        <v>708</v>
      </c>
      <c r="C399" s="354" t="s">
        <v>21</v>
      </c>
      <c r="D399" s="354" t="s">
        <v>709</v>
      </c>
      <c r="E399" s="520" t="s">
        <v>710</v>
      </c>
      <c r="F399" s="520"/>
      <c r="G399" s="353" t="s">
        <v>711</v>
      </c>
      <c r="H399" s="352">
        <v>7.5700000000000003E-2</v>
      </c>
      <c r="I399" s="351">
        <v>24.88</v>
      </c>
      <c r="J399" s="351">
        <v>1.88</v>
      </c>
    </row>
    <row r="400" spans="1:10" ht="24" customHeight="1" thickBot="1">
      <c r="A400" s="373" t="s">
        <v>724</v>
      </c>
      <c r="B400" s="374" t="s">
        <v>1151</v>
      </c>
      <c r="C400" s="373" t="s">
        <v>21</v>
      </c>
      <c r="D400" s="373" t="s">
        <v>1152</v>
      </c>
      <c r="E400" s="528" t="s">
        <v>727</v>
      </c>
      <c r="F400" s="528"/>
      <c r="G400" s="371" t="s">
        <v>918</v>
      </c>
      <c r="H400" s="372">
        <v>0.22850000000000001</v>
      </c>
      <c r="I400" s="378">
        <v>33.51</v>
      </c>
      <c r="J400" s="378">
        <v>7.6570349999999996</v>
      </c>
    </row>
    <row r="401" spans="1:10" ht="0.95" customHeight="1" thickTop="1">
      <c r="A401" s="350"/>
      <c r="B401" s="350"/>
      <c r="C401" s="350"/>
      <c r="D401" s="350"/>
      <c r="E401" s="350"/>
      <c r="F401" s="350"/>
      <c r="G401" s="350"/>
      <c r="H401" s="350"/>
      <c r="I401" s="350"/>
      <c r="J401" s="350"/>
    </row>
    <row r="402" spans="1:10" ht="18" customHeight="1">
      <c r="A402" s="363" t="s">
        <v>1156</v>
      </c>
      <c r="B402" s="361" t="s">
        <v>695</v>
      </c>
      <c r="C402" s="363" t="s">
        <v>696</v>
      </c>
      <c r="D402" s="363" t="s">
        <v>697</v>
      </c>
      <c r="E402" s="522" t="s">
        <v>698</v>
      </c>
      <c r="F402" s="522"/>
      <c r="G402" s="362" t="s">
        <v>699</v>
      </c>
      <c r="H402" s="361" t="s">
        <v>700</v>
      </c>
      <c r="I402" s="361" t="s">
        <v>701</v>
      </c>
      <c r="J402" s="361" t="s">
        <v>702</v>
      </c>
    </row>
    <row r="403" spans="1:10" ht="26.1" customHeight="1">
      <c r="A403" s="359" t="s">
        <v>703</v>
      </c>
      <c r="B403" s="360" t="s">
        <v>1157</v>
      </c>
      <c r="C403" s="359" t="s">
        <v>21</v>
      </c>
      <c r="D403" s="359" t="s">
        <v>1158</v>
      </c>
      <c r="E403" s="523" t="s">
        <v>763</v>
      </c>
      <c r="F403" s="523"/>
      <c r="G403" s="358" t="s">
        <v>758</v>
      </c>
      <c r="H403" s="357">
        <v>1</v>
      </c>
      <c r="I403" s="356">
        <v>2.44</v>
      </c>
      <c r="J403" s="356">
        <v>2.44</v>
      </c>
    </row>
    <row r="404" spans="1:10" ht="24" customHeight="1">
      <c r="A404" s="354" t="s">
        <v>707</v>
      </c>
      <c r="B404" s="355" t="s">
        <v>914</v>
      </c>
      <c r="C404" s="354" t="s">
        <v>21</v>
      </c>
      <c r="D404" s="354" t="s">
        <v>915</v>
      </c>
      <c r="E404" s="520" t="s">
        <v>710</v>
      </c>
      <c r="F404" s="520"/>
      <c r="G404" s="353" t="s">
        <v>711</v>
      </c>
      <c r="H404" s="352">
        <v>5.4100000000000002E-2</v>
      </c>
      <c r="I404" s="351">
        <v>35.36</v>
      </c>
      <c r="J404" s="351">
        <v>1.91</v>
      </c>
    </row>
    <row r="405" spans="1:10" ht="26.1" customHeight="1" thickBot="1">
      <c r="A405" s="373" t="s">
        <v>724</v>
      </c>
      <c r="B405" s="374" t="s">
        <v>1159</v>
      </c>
      <c r="C405" s="373" t="s">
        <v>21</v>
      </c>
      <c r="D405" s="373" t="s">
        <v>1160</v>
      </c>
      <c r="E405" s="528" t="s">
        <v>727</v>
      </c>
      <c r="F405" s="528"/>
      <c r="G405" s="371" t="s">
        <v>6</v>
      </c>
      <c r="H405" s="372">
        <v>0.4</v>
      </c>
      <c r="I405" s="378">
        <v>1.33</v>
      </c>
      <c r="J405" s="378">
        <v>0.53200000000000003</v>
      </c>
    </row>
    <row r="406" spans="1:10" ht="0.95" customHeight="1" thickTop="1">
      <c r="A406" s="350"/>
      <c r="B406" s="350"/>
      <c r="C406" s="350"/>
      <c r="D406" s="350"/>
      <c r="E406" s="350"/>
      <c r="F406" s="350"/>
      <c r="G406" s="350"/>
      <c r="H406" s="350"/>
      <c r="I406" s="350"/>
      <c r="J406" s="350"/>
    </row>
    <row r="407" spans="1:10" ht="18" customHeight="1">
      <c r="A407" s="363" t="s">
        <v>1161</v>
      </c>
      <c r="B407" s="361" t="s">
        <v>695</v>
      </c>
      <c r="C407" s="363" t="s">
        <v>696</v>
      </c>
      <c r="D407" s="363" t="s">
        <v>697</v>
      </c>
      <c r="E407" s="522" t="s">
        <v>698</v>
      </c>
      <c r="F407" s="522"/>
      <c r="G407" s="362" t="s">
        <v>699</v>
      </c>
      <c r="H407" s="361" t="s">
        <v>700</v>
      </c>
      <c r="I407" s="361" t="s">
        <v>701</v>
      </c>
      <c r="J407" s="361" t="s">
        <v>702</v>
      </c>
    </row>
    <row r="408" spans="1:10" ht="26.1" customHeight="1">
      <c r="A408" s="359" t="s">
        <v>703</v>
      </c>
      <c r="B408" s="360" t="s">
        <v>1164</v>
      </c>
      <c r="C408" s="359" t="s">
        <v>21</v>
      </c>
      <c r="D408" s="359" t="s">
        <v>1165</v>
      </c>
      <c r="E408" s="523" t="s">
        <v>763</v>
      </c>
      <c r="F408" s="523"/>
      <c r="G408" s="358" t="s">
        <v>758</v>
      </c>
      <c r="H408" s="357">
        <v>1</v>
      </c>
      <c r="I408" s="356">
        <v>20.260000000000002</v>
      </c>
      <c r="J408" s="356">
        <v>20.260000000000002</v>
      </c>
    </row>
    <row r="409" spans="1:10" ht="24" customHeight="1">
      <c r="A409" s="354" t="s">
        <v>707</v>
      </c>
      <c r="B409" s="355" t="s">
        <v>914</v>
      </c>
      <c r="C409" s="354" t="s">
        <v>21</v>
      </c>
      <c r="D409" s="354" t="s">
        <v>915</v>
      </c>
      <c r="E409" s="520" t="s">
        <v>710</v>
      </c>
      <c r="F409" s="520"/>
      <c r="G409" s="353" t="s">
        <v>711</v>
      </c>
      <c r="H409" s="352">
        <v>0.3805</v>
      </c>
      <c r="I409" s="351">
        <v>35.36</v>
      </c>
      <c r="J409" s="351">
        <v>13.45</v>
      </c>
    </row>
    <row r="410" spans="1:10" ht="24" customHeight="1">
      <c r="A410" s="373" t="s">
        <v>724</v>
      </c>
      <c r="B410" s="374" t="s">
        <v>916</v>
      </c>
      <c r="C410" s="373" t="s">
        <v>21</v>
      </c>
      <c r="D410" s="373" t="s">
        <v>917</v>
      </c>
      <c r="E410" s="528" t="s">
        <v>727</v>
      </c>
      <c r="F410" s="528"/>
      <c r="G410" s="371" t="s">
        <v>918</v>
      </c>
      <c r="H410" s="372">
        <v>1.2999999999999999E-2</v>
      </c>
      <c r="I410" s="378">
        <v>28.28</v>
      </c>
      <c r="J410" s="378">
        <v>0.36764000000000002</v>
      </c>
    </row>
    <row r="411" spans="1:10" ht="24" customHeight="1" thickBot="1">
      <c r="A411" s="373" t="s">
        <v>724</v>
      </c>
      <c r="B411" s="374" t="s">
        <v>922</v>
      </c>
      <c r="C411" s="373" t="s">
        <v>21</v>
      </c>
      <c r="D411" s="373" t="s">
        <v>923</v>
      </c>
      <c r="E411" s="528" t="s">
        <v>727</v>
      </c>
      <c r="F411" s="528"/>
      <c r="G411" s="371" t="s">
        <v>918</v>
      </c>
      <c r="H411" s="372">
        <v>0.13</v>
      </c>
      <c r="I411" s="378">
        <v>49.65</v>
      </c>
      <c r="J411" s="378">
        <v>6.4545000000000003</v>
      </c>
    </row>
    <row r="412" spans="1:10" ht="0.95" customHeight="1" thickTop="1">
      <c r="A412" s="350"/>
      <c r="B412" s="350"/>
      <c r="C412" s="350"/>
      <c r="D412" s="350"/>
      <c r="E412" s="350"/>
      <c r="F412" s="350"/>
      <c r="G412" s="350"/>
      <c r="H412" s="350"/>
      <c r="I412" s="350"/>
      <c r="J412" s="350"/>
    </row>
    <row r="413" spans="1:10" ht="18" customHeight="1">
      <c r="A413" s="363" t="s">
        <v>1163</v>
      </c>
      <c r="B413" s="361" t="s">
        <v>695</v>
      </c>
      <c r="C413" s="363" t="s">
        <v>696</v>
      </c>
      <c r="D413" s="363" t="s">
        <v>697</v>
      </c>
      <c r="E413" s="522" t="s">
        <v>698</v>
      </c>
      <c r="F413" s="522"/>
      <c r="G413" s="362" t="s">
        <v>699</v>
      </c>
      <c r="H413" s="361" t="s">
        <v>700</v>
      </c>
      <c r="I413" s="361" t="s">
        <v>701</v>
      </c>
      <c r="J413" s="361" t="s">
        <v>702</v>
      </c>
    </row>
    <row r="414" spans="1:10" ht="26.1" customHeight="1">
      <c r="A414" s="359" t="s">
        <v>703</v>
      </c>
      <c r="B414" s="360" t="s">
        <v>3058</v>
      </c>
      <c r="C414" s="359" t="s">
        <v>705</v>
      </c>
      <c r="D414" s="359" t="s">
        <v>1162</v>
      </c>
      <c r="E414" s="523" t="s">
        <v>1170</v>
      </c>
      <c r="F414" s="523"/>
      <c r="G414" s="358" t="s">
        <v>3263</v>
      </c>
      <c r="H414" s="357">
        <v>1</v>
      </c>
      <c r="I414" s="356">
        <v>16.32</v>
      </c>
      <c r="J414" s="356">
        <v>16.32</v>
      </c>
    </row>
    <row r="415" spans="1:10" ht="24" customHeight="1">
      <c r="A415" s="354" t="s">
        <v>707</v>
      </c>
      <c r="B415" s="355" t="s">
        <v>914</v>
      </c>
      <c r="C415" s="354" t="s">
        <v>21</v>
      </c>
      <c r="D415" s="354" t="s">
        <v>915</v>
      </c>
      <c r="E415" s="520" t="s">
        <v>710</v>
      </c>
      <c r="F415" s="520"/>
      <c r="G415" s="353" t="s">
        <v>711</v>
      </c>
      <c r="H415" s="352">
        <v>0.28060000000000002</v>
      </c>
      <c r="I415" s="351">
        <v>35.36</v>
      </c>
      <c r="J415" s="351">
        <v>9.92</v>
      </c>
    </row>
    <row r="416" spans="1:10" ht="26.1" customHeight="1">
      <c r="A416" s="373" t="s">
        <v>724</v>
      </c>
      <c r="B416" s="374" t="s">
        <v>3262</v>
      </c>
      <c r="C416" s="373" t="s">
        <v>65</v>
      </c>
      <c r="D416" s="373" t="s">
        <v>3261</v>
      </c>
      <c r="E416" s="528" t="s">
        <v>727</v>
      </c>
      <c r="F416" s="528"/>
      <c r="G416" s="371" t="s">
        <v>995</v>
      </c>
      <c r="H416" s="372">
        <v>8.0199999999999994E-2</v>
      </c>
      <c r="I416" s="378">
        <v>52.5</v>
      </c>
      <c r="J416" s="378">
        <v>4.2104999999999997</v>
      </c>
    </row>
    <row r="417" spans="1:10" ht="26.1" customHeight="1">
      <c r="A417" s="373" t="s">
        <v>724</v>
      </c>
      <c r="B417" s="374" t="s">
        <v>1159</v>
      </c>
      <c r="C417" s="373" t="s">
        <v>21</v>
      </c>
      <c r="D417" s="373" t="s">
        <v>1160</v>
      </c>
      <c r="E417" s="528" t="s">
        <v>727</v>
      </c>
      <c r="F417" s="528"/>
      <c r="G417" s="371" t="s">
        <v>6</v>
      </c>
      <c r="H417" s="372">
        <v>0.4</v>
      </c>
      <c r="I417" s="378">
        <v>1.33</v>
      </c>
      <c r="J417" s="378">
        <v>0.53200000000000003</v>
      </c>
    </row>
    <row r="418" spans="1:10" ht="26.1" customHeight="1" thickBot="1">
      <c r="A418" s="373" t="s">
        <v>724</v>
      </c>
      <c r="B418" s="374" t="s">
        <v>3260</v>
      </c>
      <c r="C418" s="373" t="s">
        <v>3259</v>
      </c>
      <c r="D418" s="373" t="s">
        <v>3258</v>
      </c>
      <c r="E418" s="528" t="s">
        <v>727</v>
      </c>
      <c r="F418" s="528"/>
      <c r="G418" s="371" t="s">
        <v>995</v>
      </c>
      <c r="H418" s="372">
        <v>2.41E-2</v>
      </c>
      <c r="I418" s="378">
        <v>68.966300000000004</v>
      </c>
      <c r="J418" s="378">
        <v>1.6620877999999999</v>
      </c>
    </row>
    <row r="419" spans="1:10" ht="0.95" customHeight="1" thickTop="1">
      <c r="A419" s="350"/>
      <c r="B419" s="350"/>
      <c r="C419" s="350"/>
      <c r="D419" s="350"/>
      <c r="E419" s="350"/>
      <c r="F419" s="350"/>
      <c r="G419" s="350"/>
      <c r="H419" s="350"/>
      <c r="I419" s="350"/>
      <c r="J419" s="350"/>
    </row>
    <row r="420" spans="1:10" ht="24" customHeight="1">
      <c r="A420" s="376" t="s">
        <v>1166</v>
      </c>
      <c r="B420" s="376"/>
      <c r="C420" s="376"/>
      <c r="D420" s="376" t="s">
        <v>1167</v>
      </c>
      <c r="E420" s="376"/>
      <c r="F420" s="521"/>
      <c r="G420" s="521"/>
      <c r="H420" s="377"/>
      <c r="I420" s="376"/>
      <c r="J420" s="375"/>
    </row>
    <row r="421" spans="1:10" ht="18" customHeight="1">
      <c r="A421" s="363" t="s">
        <v>1168</v>
      </c>
      <c r="B421" s="361" t="s">
        <v>695</v>
      </c>
      <c r="C421" s="363" t="s">
        <v>696</v>
      </c>
      <c r="D421" s="363" t="s">
        <v>697</v>
      </c>
      <c r="E421" s="522" t="s">
        <v>698</v>
      </c>
      <c r="F421" s="522"/>
      <c r="G421" s="362" t="s">
        <v>699</v>
      </c>
      <c r="H421" s="361" t="s">
        <v>700</v>
      </c>
      <c r="I421" s="361" t="s">
        <v>701</v>
      </c>
      <c r="J421" s="361" t="s">
        <v>702</v>
      </c>
    </row>
    <row r="422" spans="1:10" ht="24" customHeight="1">
      <c r="A422" s="359" t="s">
        <v>703</v>
      </c>
      <c r="B422" s="360" t="s">
        <v>128</v>
      </c>
      <c r="C422" s="359" t="s">
        <v>65</v>
      </c>
      <c r="D422" s="359" t="s">
        <v>129</v>
      </c>
      <c r="E422" s="523" t="s">
        <v>942</v>
      </c>
      <c r="F422" s="523"/>
      <c r="G422" s="358" t="s">
        <v>758</v>
      </c>
      <c r="H422" s="357">
        <v>1</v>
      </c>
      <c r="I422" s="356">
        <v>3.69</v>
      </c>
      <c r="J422" s="356">
        <v>3.69</v>
      </c>
    </row>
    <row r="423" spans="1:10" ht="20.100000000000001" customHeight="1">
      <c r="A423" s="529"/>
      <c r="B423" s="529"/>
      <c r="C423" s="529"/>
      <c r="D423" s="529"/>
      <c r="E423" s="529"/>
      <c r="F423" s="529" t="s">
        <v>943</v>
      </c>
      <c r="G423" s="529"/>
      <c r="H423" s="529"/>
      <c r="I423" s="529"/>
      <c r="J423" s="349">
        <v>0</v>
      </c>
    </row>
    <row r="424" spans="1:10" ht="20.100000000000001" customHeight="1">
      <c r="A424" s="529"/>
      <c r="B424" s="529"/>
      <c r="C424" s="529"/>
      <c r="D424" s="529"/>
      <c r="E424" s="529"/>
      <c r="F424" s="529" t="s">
        <v>944</v>
      </c>
      <c r="G424" s="529"/>
      <c r="H424" s="529"/>
      <c r="I424" s="529"/>
      <c r="J424" s="349">
        <v>1</v>
      </c>
    </row>
    <row r="425" spans="1:10" ht="20.100000000000001" customHeight="1">
      <c r="A425" s="529"/>
      <c r="B425" s="529"/>
      <c r="C425" s="529"/>
      <c r="D425" s="529"/>
      <c r="E425" s="529"/>
      <c r="F425" s="529" t="s">
        <v>945</v>
      </c>
      <c r="G425" s="529"/>
      <c r="H425" s="529"/>
      <c r="I425" s="529"/>
      <c r="J425" s="349">
        <v>0</v>
      </c>
    </row>
    <row r="426" spans="1:10" ht="20.100000000000001" customHeight="1">
      <c r="A426" s="363" t="s">
        <v>946</v>
      </c>
      <c r="B426" s="361" t="s">
        <v>695</v>
      </c>
      <c r="C426" s="363" t="s">
        <v>696</v>
      </c>
      <c r="D426" s="363" t="s">
        <v>947</v>
      </c>
      <c r="E426" s="361" t="s">
        <v>948</v>
      </c>
      <c r="F426" s="361" t="s">
        <v>949</v>
      </c>
      <c r="G426" s="361" t="s">
        <v>950</v>
      </c>
      <c r="H426" s="361"/>
      <c r="I426" s="361"/>
      <c r="J426" s="361" t="s">
        <v>951</v>
      </c>
    </row>
    <row r="427" spans="1:10" ht="26.1" customHeight="1">
      <c r="A427" s="373" t="s">
        <v>724</v>
      </c>
      <c r="B427" s="374" t="s">
        <v>1137</v>
      </c>
      <c r="C427" s="373" t="s">
        <v>65</v>
      </c>
      <c r="D427" s="373" t="s">
        <v>1138</v>
      </c>
      <c r="E427" s="372">
        <v>0.25</v>
      </c>
      <c r="F427" s="371" t="s">
        <v>990</v>
      </c>
      <c r="G427" s="530" t="s">
        <v>1139</v>
      </c>
      <c r="H427" s="530"/>
      <c r="I427" s="528"/>
      <c r="J427" s="370" t="s">
        <v>1140</v>
      </c>
    </row>
    <row r="428" spans="1:10" ht="20.100000000000001" customHeight="1">
      <c r="A428" s="529"/>
      <c r="B428" s="529"/>
      <c r="C428" s="529"/>
      <c r="D428" s="529"/>
      <c r="E428" s="529"/>
      <c r="F428" s="529" t="s">
        <v>955</v>
      </c>
      <c r="G428" s="529"/>
      <c r="H428" s="529"/>
      <c r="I428" s="529"/>
      <c r="J428" s="349">
        <v>0.20250000000000001</v>
      </c>
    </row>
    <row r="429" spans="1:10" ht="20.100000000000001" customHeight="1">
      <c r="A429" s="363" t="s">
        <v>956</v>
      </c>
      <c r="B429" s="361" t="s">
        <v>695</v>
      </c>
      <c r="C429" s="363" t="s">
        <v>696</v>
      </c>
      <c r="D429" s="363" t="s">
        <v>957</v>
      </c>
      <c r="E429" s="361" t="s">
        <v>948</v>
      </c>
      <c r="F429" s="361" t="s">
        <v>949</v>
      </c>
      <c r="G429" s="361" t="s">
        <v>950</v>
      </c>
      <c r="H429" s="361"/>
      <c r="I429" s="361"/>
      <c r="J429" s="361" t="s">
        <v>951</v>
      </c>
    </row>
    <row r="430" spans="1:10" ht="24" customHeight="1">
      <c r="A430" s="354" t="s">
        <v>703</v>
      </c>
      <c r="B430" s="355" t="s">
        <v>962</v>
      </c>
      <c r="C430" s="354" t="s">
        <v>65</v>
      </c>
      <c r="D430" s="354" t="s">
        <v>709</v>
      </c>
      <c r="E430" s="352">
        <v>0.14000000000000001</v>
      </c>
      <c r="F430" s="353" t="s">
        <v>963</v>
      </c>
      <c r="G430" s="531" t="s">
        <v>3063</v>
      </c>
      <c r="H430" s="531"/>
      <c r="I430" s="520"/>
      <c r="J430" s="364" t="s">
        <v>3201</v>
      </c>
    </row>
    <row r="431" spans="1:10" ht="20.100000000000001" customHeight="1" thickBot="1">
      <c r="A431" s="529"/>
      <c r="B431" s="529"/>
      <c r="C431" s="529"/>
      <c r="D431" s="529"/>
      <c r="E431" s="529"/>
      <c r="F431" s="529" t="s">
        <v>966</v>
      </c>
      <c r="G431" s="529"/>
      <c r="H431" s="529"/>
      <c r="I431" s="529"/>
      <c r="J431" s="349">
        <v>3.4845999999999999</v>
      </c>
    </row>
    <row r="432" spans="1:10" ht="0.95" customHeight="1" thickTop="1">
      <c r="A432" s="350"/>
      <c r="B432" s="350"/>
      <c r="C432" s="350"/>
      <c r="D432" s="350"/>
      <c r="E432" s="350"/>
      <c r="F432" s="350"/>
      <c r="G432" s="350"/>
      <c r="H432" s="350"/>
      <c r="I432" s="350"/>
      <c r="J432" s="350"/>
    </row>
    <row r="433" spans="1:10" ht="18" customHeight="1">
      <c r="A433" s="363" t="s">
        <v>1169</v>
      </c>
      <c r="B433" s="361" t="s">
        <v>695</v>
      </c>
      <c r="C433" s="363" t="s">
        <v>696</v>
      </c>
      <c r="D433" s="363" t="s">
        <v>697</v>
      </c>
      <c r="E433" s="522" t="s">
        <v>698</v>
      </c>
      <c r="F433" s="522"/>
      <c r="G433" s="362" t="s">
        <v>699</v>
      </c>
      <c r="H433" s="361" t="s">
        <v>700</v>
      </c>
      <c r="I433" s="361" t="s">
        <v>701</v>
      </c>
      <c r="J433" s="361" t="s">
        <v>702</v>
      </c>
    </row>
    <row r="434" spans="1:10" ht="26.1" customHeight="1">
      <c r="A434" s="359" t="s">
        <v>703</v>
      </c>
      <c r="B434" s="360" t="s">
        <v>145</v>
      </c>
      <c r="C434" s="359" t="s">
        <v>705</v>
      </c>
      <c r="D434" s="359" t="s">
        <v>146</v>
      </c>
      <c r="E434" s="523" t="s">
        <v>1170</v>
      </c>
      <c r="F434" s="523"/>
      <c r="G434" s="358" t="s">
        <v>758</v>
      </c>
      <c r="H434" s="357">
        <v>1</v>
      </c>
      <c r="I434" s="356">
        <v>6.42</v>
      </c>
      <c r="J434" s="356">
        <v>6.42</v>
      </c>
    </row>
    <row r="435" spans="1:10" ht="24" customHeight="1">
      <c r="A435" s="354" t="s">
        <v>707</v>
      </c>
      <c r="B435" s="355" t="s">
        <v>1171</v>
      </c>
      <c r="C435" s="354" t="s">
        <v>21</v>
      </c>
      <c r="D435" s="354" t="s">
        <v>1004</v>
      </c>
      <c r="E435" s="520" t="s">
        <v>710</v>
      </c>
      <c r="F435" s="520"/>
      <c r="G435" s="353" t="s">
        <v>711</v>
      </c>
      <c r="H435" s="352">
        <v>2.5000000000000001E-2</v>
      </c>
      <c r="I435" s="351">
        <v>29.41</v>
      </c>
      <c r="J435" s="351">
        <v>0.73</v>
      </c>
    </row>
    <row r="436" spans="1:10" ht="24" customHeight="1">
      <c r="A436" s="354" t="s">
        <v>707</v>
      </c>
      <c r="B436" s="355" t="s">
        <v>914</v>
      </c>
      <c r="C436" s="354" t="s">
        <v>21</v>
      </c>
      <c r="D436" s="354" t="s">
        <v>915</v>
      </c>
      <c r="E436" s="520" t="s">
        <v>710</v>
      </c>
      <c r="F436" s="520"/>
      <c r="G436" s="353" t="s">
        <v>711</v>
      </c>
      <c r="H436" s="352">
        <v>5.3999999999999999E-2</v>
      </c>
      <c r="I436" s="351">
        <v>35.36</v>
      </c>
      <c r="J436" s="351">
        <v>1.9</v>
      </c>
    </row>
    <row r="437" spans="1:10" ht="24" customHeight="1" thickBot="1">
      <c r="A437" s="373" t="s">
        <v>724</v>
      </c>
      <c r="B437" s="374" t="s">
        <v>1172</v>
      </c>
      <c r="C437" s="373" t="s">
        <v>21</v>
      </c>
      <c r="D437" s="373" t="s">
        <v>1173</v>
      </c>
      <c r="E437" s="528" t="s">
        <v>727</v>
      </c>
      <c r="F437" s="528"/>
      <c r="G437" s="371" t="s">
        <v>918</v>
      </c>
      <c r="H437" s="372">
        <v>0.16500000000000001</v>
      </c>
      <c r="I437" s="378">
        <v>22.97</v>
      </c>
      <c r="J437" s="378">
        <v>3.7900499999999999</v>
      </c>
    </row>
    <row r="438" spans="1:10" ht="0.95" customHeight="1" thickTop="1">
      <c r="A438" s="350"/>
      <c r="B438" s="350"/>
      <c r="C438" s="350"/>
      <c r="D438" s="350"/>
      <c r="E438" s="350"/>
      <c r="F438" s="350"/>
      <c r="G438" s="350"/>
      <c r="H438" s="350"/>
      <c r="I438" s="350"/>
      <c r="J438" s="350"/>
    </row>
    <row r="439" spans="1:10" ht="18" customHeight="1">
      <c r="A439" s="363" t="s">
        <v>1174</v>
      </c>
      <c r="B439" s="361" t="s">
        <v>695</v>
      </c>
      <c r="C439" s="363" t="s">
        <v>696</v>
      </c>
      <c r="D439" s="363" t="s">
        <v>697</v>
      </c>
      <c r="E439" s="522" t="s">
        <v>698</v>
      </c>
      <c r="F439" s="522"/>
      <c r="G439" s="362" t="s">
        <v>699</v>
      </c>
      <c r="H439" s="361" t="s">
        <v>700</v>
      </c>
      <c r="I439" s="361" t="s">
        <v>701</v>
      </c>
      <c r="J439" s="361" t="s">
        <v>702</v>
      </c>
    </row>
    <row r="440" spans="1:10" ht="26.1" customHeight="1">
      <c r="A440" s="359" t="s">
        <v>703</v>
      </c>
      <c r="B440" s="360" t="s">
        <v>148</v>
      </c>
      <c r="C440" s="359" t="s">
        <v>705</v>
      </c>
      <c r="D440" s="359" t="s">
        <v>1175</v>
      </c>
      <c r="E440" s="523" t="s">
        <v>1170</v>
      </c>
      <c r="F440" s="523"/>
      <c r="G440" s="358" t="s">
        <v>758</v>
      </c>
      <c r="H440" s="357">
        <v>1</v>
      </c>
      <c r="I440" s="356">
        <v>37.54</v>
      </c>
      <c r="J440" s="356">
        <v>37.54</v>
      </c>
    </row>
    <row r="441" spans="1:10" ht="24" customHeight="1">
      <c r="A441" s="354" t="s">
        <v>707</v>
      </c>
      <c r="B441" s="355" t="s">
        <v>914</v>
      </c>
      <c r="C441" s="354" t="s">
        <v>21</v>
      </c>
      <c r="D441" s="354" t="s">
        <v>915</v>
      </c>
      <c r="E441" s="520" t="s">
        <v>710</v>
      </c>
      <c r="F441" s="520"/>
      <c r="G441" s="353" t="s">
        <v>711</v>
      </c>
      <c r="H441" s="352">
        <v>0.20799999999999999</v>
      </c>
      <c r="I441" s="351">
        <v>35.36</v>
      </c>
      <c r="J441" s="351">
        <v>7.35</v>
      </c>
    </row>
    <row r="442" spans="1:10" ht="24" customHeight="1">
      <c r="A442" s="354" t="s">
        <v>707</v>
      </c>
      <c r="B442" s="355" t="s">
        <v>708</v>
      </c>
      <c r="C442" s="354" t="s">
        <v>21</v>
      </c>
      <c r="D442" s="354" t="s">
        <v>709</v>
      </c>
      <c r="E442" s="520" t="s">
        <v>710</v>
      </c>
      <c r="F442" s="520"/>
      <c r="G442" s="353" t="s">
        <v>711</v>
      </c>
      <c r="H442" s="352">
        <v>3.4000000000000002E-2</v>
      </c>
      <c r="I442" s="351">
        <v>24.88</v>
      </c>
      <c r="J442" s="351">
        <v>0.84</v>
      </c>
    </row>
    <row r="443" spans="1:10" ht="26.1" customHeight="1" thickBot="1">
      <c r="A443" s="373" t="s">
        <v>724</v>
      </c>
      <c r="B443" s="374" t="s">
        <v>1176</v>
      </c>
      <c r="C443" s="373" t="s">
        <v>21</v>
      </c>
      <c r="D443" s="373" t="s">
        <v>1177</v>
      </c>
      <c r="E443" s="528" t="s">
        <v>727</v>
      </c>
      <c r="F443" s="528"/>
      <c r="G443" s="371" t="s">
        <v>74</v>
      </c>
      <c r="H443" s="372">
        <v>3.5714000000000001</v>
      </c>
      <c r="I443" s="378">
        <v>8.2200000000000006</v>
      </c>
      <c r="J443" s="378">
        <v>29.356908000000001</v>
      </c>
    </row>
    <row r="444" spans="1:10" ht="0.95" customHeight="1" thickTop="1">
      <c r="A444" s="350"/>
      <c r="B444" s="350"/>
      <c r="C444" s="350"/>
      <c r="D444" s="350"/>
      <c r="E444" s="350"/>
      <c r="F444" s="350"/>
      <c r="G444" s="350"/>
      <c r="H444" s="350"/>
      <c r="I444" s="350"/>
      <c r="J444" s="350"/>
    </row>
    <row r="445" spans="1:10" ht="18" customHeight="1">
      <c r="A445" s="363" t="s">
        <v>1178</v>
      </c>
      <c r="B445" s="361" t="s">
        <v>695</v>
      </c>
      <c r="C445" s="363" t="s">
        <v>696</v>
      </c>
      <c r="D445" s="363" t="s">
        <v>697</v>
      </c>
      <c r="E445" s="522" t="s">
        <v>698</v>
      </c>
      <c r="F445" s="522"/>
      <c r="G445" s="362" t="s">
        <v>699</v>
      </c>
      <c r="H445" s="361" t="s">
        <v>700</v>
      </c>
      <c r="I445" s="361" t="s">
        <v>701</v>
      </c>
      <c r="J445" s="361" t="s">
        <v>702</v>
      </c>
    </row>
    <row r="446" spans="1:10" ht="26.1" customHeight="1">
      <c r="A446" s="359" t="s">
        <v>703</v>
      </c>
      <c r="B446" s="360" t="s">
        <v>1179</v>
      </c>
      <c r="C446" s="359" t="s">
        <v>21</v>
      </c>
      <c r="D446" s="359" t="s">
        <v>1180</v>
      </c>
      <c r="E446" s="523" t="s">
        <v>1167</v>
      </c>
      <c r="F446" s="523"/>
      <c r="G446" s="358" t="s">
        <v>758</v>
      </c>
      <c r="H446" s="357">
        <v>1</v>
      </c>
      <c r="I446" s="356">
        <v>18.190000000000001</v>
      </c>
      <c r="J446" s="356">
        <v>18.190000000000001</v>
      </c>
    </row>
    <row r="447" spans="1:10" ht="24" customHeight="1">
      <c r="A447" s="354" t="s">
        <v>707</v>
      </c>
      <c r="B447" s="355" t="s">
        <v>708</v>
      </c>
      <c r="C447" s="354" t="s">
        <v>21</v>
      </c>
      <c r="D447" s="354" t="s">
        <v>709</v>
      </c>
      <c r="E447" s="520" t="s">
        <v>710</v>
      </c>
      <c r="F447" s="520"/>
      <c r="G447" s="353" t="s">
        <v>711</v>
      </c>
      <c r="H447" s="352">
        <v>4.6800000000000001E-2</v>
      </c>
      <c r="I447" s="351">
        <v>24.88</v>
      </c>
      <c r="J447" s="351">
        <v>1.1599999999999999</v>
      </c>
    </row>
    <row r="448" spans="1:10" ht="24" customHeight="1">
      <c r="A448" s="354" t="s">
        <v>707</v>
      </c>
      <c r="B448" s="355" t="s">
        <v>914</v>
      </c>
      <c r="C448" s="354" t="s">
        <v>21</v>
      </c>
      <c r="D448" s="354" t="s">
        <v>915</v>
      </c>
      <c r="E448" s="520" t="s">
        <v>710</v>
      </c>
      <c r="F448" s="520"/>
      <c r="G448" s="353" t="s">
        <v>711</v>
      </c>
      <c r="H448" s="352">
        <v>0.28660000000000002</v>
      </c>
      <c r="I448" s="351">
        <v>35.36</v>
      </c>
      <c r="J448" s="351">
        <v>10.130000000000001</v>
      </c>
    </row>
    <row r="449" spans="1:10" ht="24" customHeight="1" thickBot="1">
      <c r="A449" s="373" t="s">
        <v>724</v>
      </c>
      <c r="B449" s="374" t="s">
        <v>1151</v>
      </c>
      <c r="C449" s="373" t="s">
        <v>21</v>
      </c>
      <c r="D449" s="373" t="s">
        <v>1152</v>
      </c>
      <c r="E449" s="528" t="s">
        <v>727</v>
      </c>
      <c r="F449" s="528"/>
      <c r="G449" s="371" t="s">
        <v>918</v>
      </c>
      <c r="H449" s="372">
        <v>0.20615</v>
      </c>
      <c r="I449" s="378">
        <v>33.51</v>
      </c>
      <c r="J449" s="378">
        <v>6.9080864999999996</v>
      </c>
    </row>
    <row r="450" spans="1:10" ht="0.95" customHeight="1" thickTop="1">
      <c r="A450" s="350"/>
      <c r="B450" s="350"/>
      <c r="C450" s="350"/>
      <c r="D450" s="350"/>
      <c r="E450" s="350"/>
      <c r="F450" s="350"/>
      <c r="G450" s="350"/>
      <c r="H450" s="350"/>
      <c r="I450" s="350"/>
      <c r="J450" s="350"/>
    </row>
    <row r="451" spans="1:10" ht="24" customHeight="1">
      <c r="A451" s="376" t="s">
        <v>1181</v>
      </c>
      <c r="B451" s="376"/>
      <c r="C451" s="376"/>
      <c r="D451" s="376" t="s">
        <v>1182</v>
      </c>
      <c r="E451" s="376"/>
      <c r="F451" s="521"/>
      <c r="G451" s="521"/>
      <c r="H451" s="377"/>
      <c r="I451" s="376"/>
      <c r="J451" s="375"/>
    </row>
    <row r="452" spans="1:10" ht="18" customHeight="1">
      <c r="A452" s="363" t="s">
        <v>1183</v>
      </c>
      <c r="B452" s="361" t="s">
        <v>695</v>
      </c>
      <c r="C452" s="363" t="s">
        <v>696</v>
      </c>
      <c r="D452" s="363" t="s">
        <v>697</v>
      </c>
      <c r="E452" s="522" t="s">
        <v>698</v>
      </c>
      <c r="F452" s="522"/>
      <c r="G452" s="362" t="s">
        <v>699</v>
      </c>
      <c r="H452" s="361" t="s">
        <v>700</v>
      </c>
      <c r="I452" s="361" t="s">
        <v>701</v>
      </c>
      <c r="J452" s="361" t="s">
        <v>702</v>
      </c>
    </row>
    <row r="453" spans="1:10" ht="65.099999999999994" customHeight="1">
      <c r="A453" s="359" t="s">
        <v>703</v>
      </c>
      <c r="B453" s="360" t="s">
        <v>1184</v>
      </c>
      <c r="C453" s="359" t="s">
        <v>21</v>
      </c>
      <c r="D453" s="359" t="s">
        <v>1185</v>
      </c>
      <c r="E453" s="523" t="s">
        <v>802</v>
      </c>
      <c r="F453" s="523"/>
      <c r="G453" s="358" t="s">
        <v>6</v>
      </c>
      <c r="H453" s="357">
        <v>1</v>
      </c>
      <c r="I453" s="356">
        <v>1205.33</v>
      </c>
      <c r="J453" s="356">
        <v>1205.33</v>
      </c>
    </row>
    <row r="454" spans="1:10" ht="39" customHeight="1">
      <c r="A454" s="354" t="s">
        <v>707</v>
      </c>
      <c r="B454" s="355" t="s">
        <v>1186</v>
      </c>
      <c r="C454" s="354" t="s">
        <v>21</v>
      </c>
      <c r="D454" s="354" t="s">
        <v>3256</v>
      </c>
      <c r="E454" s="520" t="s">
        <v>802</v>
      </c>
      <c r="F454" s="520"/>
      <c r="G454" s="353" t="s">
        <v>6</v>
      </c>
      <c r="H454" s="352">
        <v>1</v>
      </c>
      <c r="I454" s="351">
        <v>197.61</v>
      </c>
      <c r="J454" s="351">
        <v>197.61</v>
      </c>
    </row>
    <row r="455" spans="1:10" ht="39" customHeight="1">
      <c r="A455" s="354" t="s">
        <v>707</v>
      </c>
      <c r="B455" s="355" t="s">
        <v>1187</v>
      </c>
      <c r="C455" s="354" t="s">
        <v>21</v>
      </c>
      <c r="D455" s="354" t="s">
        <v>3255</v>
      </c>
      <c r="E455" s="520" t="s">
        <v>802</v>
      </c>
      <c r="F455" s="520"/>
      <c r="G455" s="353" t="s">
        <v>39</v>
      </c>
      <c r="H455" s="352">
        <v>10</v>
      </c>
      <c r="I455" s="351">
        <v>12.07</v>
      </c>
      <c r="J455" s="351">
        <v>120.7</v>
      </c>
    </row>
    <row r="456" spans="1:10" ht="39" customHeight="1">
      <c r="A456" s="354" t="s">
        <v>707</v>
      </c>
      <c r="B456" s="355" t="s">
        <v>1189</v>
      </c>
      <c r="C456" s="354" t="s">
        <v>21</v>
      </c>
      <c r="D456" s="354" t="s">
        <v>3257</v>
      </c>
      <c r="E456" s="520" t="s">
        <v>802</v>
      </c>
      <c r="F456" s="520"/>
      <c r="G456" s="353" t="s">
        <v>6</v>
      </c>
      <c r="H456" s="352">
        <v>1</v>
      </c>
      <c r="I456" s="351">
        <v>376.91</v>
      </c>
      <c r="J456" s="351">
        <v>376.91</v>
      </c>
    </row>
    <row r="457" spans="1:10" ht="39" customHeight="1" thickBot="1">
      <c r="A457" s="354" t="s">
        <v>707</v>
      </c>
      <c r="B457" s="355" t="s">
        <v>1188</v>
      </c>
      <c r="C457" s="354" t="s">
        <v>21</v>
      </c>
      <c r="D457" s="354" t="s">
        <v>3254</v>
      </c>
      <c r="E457" s="520" t="s">
        <v>802</v>
      </c>
      <c r="F457" s="520"/>
      <c r="G457" s="353" t="s">
        <v>6</v>
      </c>
      <c r="H457" s="352">
        <v>1</v>
      </c>
      <c r="I457" s="351">
        <v>510.11</v>
      </c>
      <c r="J457" s="351">
        <v>510.11</v>
      </c>
    </row>
    <row r="458" spans="1:10" ht="0.95" customHeight="1" thickTop="1">
      <c r="A458" s="350"/>
      <c r="B458" s="350"/>
      <c r="C458" s="350"/>
      <c r="D458" s="350"/>
      <c r="E458" s="350"/>
      <c r="F458" s="350"/>
      <c r="G458" s="350"/>
      <c r="H458" s="350"/>
      <c r="I458" s="350"/>
      <c r="J458" s="350"/>
    </row>
    <row r="459" spans="1:10" ht="18" customHeight="1">
      <c r="A459" s="363" t="s">
        <v>1190</v>
      </c>
      <c r="B459" s="361" t="s">
        <v>695</v>
      </c>
      <c r="C459" s="363" t="s">
        <v>696</v>
      </c>
      <c r="D459" s="363" t="s">
        <v>697</v>
      </c>
      <c r="E459" s="522" t="s">
        <v>698</v>
      </c>
      <c r="F459" s="522"/>
      <c r="G459" s="362" t="s">
        <v>699</v>
      </c>
      <c r="H459" s="361" t="s">
        <v>700</v>
      </c>
      <c r="I459" s="361" t="s">
        <v>701</v>
      </c>
      <c r="J459" s="361" t="s">
        <v>702</v>
      </c>
    </row>
    <row r="460" spans="1:10" ht="65.099999999999994" customHeight="1">
      <c r="A460" s="359" t="s">
        <v>703</v>
      </c>
      <c r="B460" s="360" t="s">
        <v>157</v>
      </c>
      <c r="C460" s="359" t="s">
        <v>705</v>
      </c>
      <c r="D460" s="359" t="s">
        <v>1191</v>
      </c>
      <c r="E460" s="523" t="s">
        <v>1192</v>
      </c>
      <c r="F460" s="523"/>
      <c r="G460" s="358" t="s">
        <v>6</v>
      </c>
      <c r="H460" s="357">
        <v>1</v>
      </c>
      <c r="I460" s="356">
        <v>1856.6</v>
      </c>
      <c r="J460" s="356">
        <v>1856.6</v>
      </c>
    </row>
    <row r="461" spans="1:10" ht="39" customHeight="1">
      <c r="A461" s="354" t="s">
        <v>707</v>
      </c>
      <c r="B461" s="355" t="s">
        <v>1189</v>
      </c>
      <c r="C461" s="354" t="s">
        <v>21</v>
      </c>
      <c r="D461" s="354" t="s">
        <v>3257</v>
      </c>
      <c r="E461" s="520" t="s">
        <v>802</v>
      </c>
      <c r="F461" s="520"/>
      <c r="G461" s="353" t="s">
        <v>6</v>
      </c>
      <c r="H461" s="352">
        <v>2</v>
      </c>
      <c r="I461" s="351">
        <v>376.91</v>
      </c>
      <c r="J461" s="351">
        <v>753.82</v>
      </c>
    </row>
    <row r="462" spans="1:10" ht="39" customHeight="1">
      <c r="A462" s="354" t="s">
        <v>707</v>
      </c>
      <c r="B462" s="355" t="s">
        <v>1186</v>
      </c>
      <c r="C462" s="354" t="s">
        <v>21</v>
      </c>
      <c r="D462" s="354" t="s">
        <v>3256</v>
      </c>
      <c r="E462" s="520" t="s">
        <v>802</v>
      </c>
      <c r="F462" s="520"/>
      <c r="G462" s="353" t="s">
        <v>6</v>
      </c>
      <c r="H462" s="352">
        <v>1</v>
      </c>
      <c r="I462" s="351">
        <v>197.61</v>
      </c>
      <c r="J462" s="351">
        <v>197.61</v>
      </c>
    </row>
    <row r="463" spans="1:10" ht="39" customHeight="1">
      <c r="A463" s="354" t="s">
        <v>707</v>
      </c>
      <c r="B463" s="355" t="s">
        <v>1187</v>
      </c>
      <c r="C463" s="354" t="s">
        <v>21</v>
      </c>
      <c r="D463" s="354" t="s">
        <v>3255</v>
      </c>
      <c r="E463" s="520" t="s">
        <v>802</v>
      </c>
      <c r="F463" s="520"/>
      <c r="G463" s="353" t="s">
        <v>39</v>
      </c>
      <c r="H463" s="352">
        <v>11.6</v>
      </c>
      <c r="I463" s="351">
        <v>12.07</v>
      </c>
      <c r="J463" s="351">
        <v>140.01</v>
      </c>
    </row>
    <row r="464" spans="1:10" ht="39" customHeight="1" thickBot="1">
      <c r="A464" s="354" t="s">
        <v>707</v>
      </c>
      <c r="B464" s="355" t="s">
        <v>1188</v>
      </c>
      <c r="C464" s="354" t="s">
        <v>21</v>
      </c>
      <c r="D464" s="354" t="s">
        <v>3254</v>
      </c>
      <c r="E464" s="520" t="s">
        <v>802</v>
      </c>
      <c r="F464" s="520"/>
      <c r="G464" s="353" t="s">
        <v>6</v>
      </c>
      <c r="H464" s="352">
        <v>1.5</v>
      </c>
      <c r="I464" s="351">
        <v>510.11</v>
      </c>
      <c r="J464" s="351">
        <v>765.16</v>
      </c>
    </row>
    <row r="465" spans="1:10" ht="0.95" customHeight="1" thickTop="1">
      <c r="A465" s="350"/>
      <c r="B465" s="350"/>
      <c r="C465" s="350"/>
      <c r="D465" s="350"/>
      <c r="E465" s="350"/>
      <c r="F465" s="350"/>
      <c r="G465" s="350"/>
      <c r="H465" s="350"/>
      <c r="I465" s="350"/>
      <c r="J465" s="350"/>
    </row>
    <row r="466" spans="1:10" ht="18" customHeight="1">
      <c r="A466" s="363" t="s">
        <v>1193</v>
      </c>
      <c r="B466" s="361" t="s">
        <v>695</v>
      </c>
      <c r="C466" s="363" t="s">
        <v>696</v>
      </c>
      <c r="D466" s="363" t="s">
        <v>697</v>
      </c>
      <c r="E466" s="522" t="s">
        <v>698</v>
      </c>
      <c r="F466" s="522"/>
      <c r="G466" s="362" t="s">
        <v>699</v>
      </c>
      <c r="H466" s="361" t="s">
        <v>700</v>
      </c>
      <c r="I466" s="361" t="s">
        <v>701</v>
      </c>
      <c r="J466" s="361" t="s">
        <v>702</v>
      </c>
    </row>
    <row r="467" spans="1:10" ht="51.95" customHeight="1">
      <c r="A467" s="359" t="s">
        <v>703</v>
      </c>
      <c r="B467" s="360" t="s">
        <v>160</v>
      </c>
      <c r="C467" s="359" t="s">
        <v>65</v>
      </c>
      <c r="D467" s="359" t="s">
        <v>1194</v>
      </c>
      <c r="E467" s="523" t="s">
        <v>942</v>
      </c>
      <c r="F467" s="523"/>
      <c r="G467" s="358" t="s">
        <v>758</v>
      </c>
      <c r="H467" s="357">
        <v>1</v>
      </c>
      <c r="I467" s="356">
        <v>209.93</v>
      </c>
      <c r="J467" s="356">
        <v>209.93</v>
      </c>
    </row>
    <row r="468" spans="1:10" ht="20.100000000000001" customHeight="1">
      <c r="A468" s="529"/>
      <c r="B468" s="529"/>
      <c r="C468" s="529"/>
      <c r="D468" s="529"/>
      <c r="E468" s="529"/>
      <c r="F468" s="529" t="s">
        <v>943</v>
      </c>
      <c r="G468" s="529"/>
      <c r="H468" s="529"/>
      <c r="I468" s="529"/>
      <c r="J468" s="349">
        <v>0</v>
      </c>
    </row>
    <row r="469" spans="1:10" ht="20.100000000000001" customHeight="1">
      <c r="A469" s="529"/>
      <c r="B469" s="529"/>
      <c r="C469" s="529"/>
      <c r="D469" s="529"/>
      <c r="E469" s="529"/>
      <c r="F469" s="529" t="s">
        <v>944</v>
      </c>
      <c r="G469" s="529"/>
      <c r="H469" s="529"/>
      <c r="I469" s="529"/>
      <c r="J469" s="349">
        <v>1</v>
      </c>
    </row>
    <row r="470" spans="1:10" ht="20.100000000000001" customHeight="1">
      <c r="A470" s="529"/>
      <c r="B470" s="529"/>
      <c r="C470" s="529"/>
      <c r="D470" s="529"/>
      <c r="E470" s="529"/>
      <c r="F470" s="529" t="s">
        <v>945</v>
      </c>
      <c r="G470" s="529"/>
      <c r="H470" s="529"/>
      <c r="I470" s="529"/>
      <c r="J470" s="349">
        <v>0</v>
      </c>
    </row>
    <row r="471" spans="1:10" ht="20.100000000000001" customHeight="1">
      <c r="A471" s="363" t="s">
        <v>946</v>
      </c>
      <c r="B471" s="361" t="s">
        <v>695</v>
      </c>
      <c r="C471" s="363" t="s">
        <v>696</v>
      </c>
      <c r="D471" s="363" t="s">
        <v>947</v>
      </c>
      <c r="E471" s="361" t="s">
        <v>948</v>
      </c>
      <c r="F471" s="361" t="s">
        <v>949</v>
      </c>
      <c r="G471" s="361" t="s">
        <v>950</v>
      </c>
      <c r="H471" s="361"/>
      <c r="I471" s="361"/>
      <c r="J471" s="361" t="s">
        <v>951</v>
      </c>
    </row>
    <row r="472" spans="1:10" ht="26.1" customHeight="1">
      <c r="A472" s="373" t="s">
        <v>724</v>
      </c>
      <c r="B472" s="374" t="s">
        <v>1195</v>
      </c>
      <c r="C472" s="373" t="s">
        <v>65</v>
      </c>
      <c r="D472" s="373" t="s">
        <v>1196</v>
      </c>
      <c r="E472" s="372">
        <v>1</v>
      </c>
      <c r="F472" s="371" t="s">
        <v>758</v>
      </c>
      <c r="G472" s="530" t="s">
        <v>3253</v>
      </c>
      <c r="H472" s="530"/>
      <c r="I472" s="528"/>
      <c r="J472" s="370" t="s">
        <v>3253</v>
      </c>
    </row>
    <row r="473" spans="1:10" ht="20.100000000000001" customHeight="1">
      <c r="A473" s="529"/>
      <c r="B473" s="529"/>
      <c r="C473" s="529"/>
      <c r="D473" s="529"/>
      <c r="E473" s="529"/>
      <c r="F473" s="529" t="s">
        <v>955</v>
      </c>
      <c r="G473" s="529"/>
      <c r="H473" s="529"/>
      <c r="I473" s="529"/>
      <c r="J473" s="349">
        <v>175</v>
      </c>
    </row>
    <row r="474" spans="1:10" ht="20.100000000000001" customHeight="1">
      <c r="A474" s="363" t="s">
        <v>956</v>
      </c>
      <c r="B474" s="361" t="s">
        <v>695</v>
      </c>
      <c r="C474" s="363" t="s">
        <v>696</v>
      </c>
      <c r="D474" s="363" t="s">
        <v>957</v>
      </c>
      <c r="E474" s="361" t="s">
        <v>948</v>
      </c>
      <c r="F474" s="361" t="s">
        <v>949</v>
      </c>
      <c r="G474" s="361" t="s">
        <v>950</v>
      </c>
      <c r="H474" s="361"/>
      <c r="I474" s="361"/>
      <c r="J474" s="361" t="s">
        <v>951</v>
      </c>
    </row>
    <row r="475" spans="1:10" ht="24" customHeight="1">
      <c r="A475" s="354" t="s">
        <v>703</v>
      </c>
      <c r="B475" s="355" t="s">
        <v>1197</v>
      </c>
      <c r="C475" s="354" t="s">
        <v>65</v>
      </c>
      <c r="D475" s="354" t="s">
        <v>1198</v>
      </c>
      <c r="E475" s="352">
        <v>2.2000000000000002</v>
      </c>
      <c r="F475" s="353" t="s">
        <v>1095</v>
      </c>
      <c r="G475" s="531" t="s">
        <v>3252</v>
      </c>
      <c r="H475" s="531"/>
      <c r="I475" s="520"/>
      <c r="J475" s="364" t="s">
        <v>3251</v>
      </c>
    </row>
    <row r="476" spans="1:10" ht="24" customHeight="1">
      <c r="A476" s="354" t="s">
        <v>703</v>
      </c>
      <c r="B476" s="355" t="s">
        <v>962</v>
      </c>
      <c r="C476" s="354" t="s">
        <v>65</v>
      </c>
      <c r="D476" s="354" t="s">
        <v>709</v>
      </c>
      <c r="E476" s="352">
        <v>0.42899999999999999</v>
      </c>
      <c r="F476" s="353" t="s">
        <v>963</v>
      </c>
      <c r="G476" s="531" t="s">
        <v>3063</v>
      </c>
      <c r="H476" s="531"/>
      <c r="I476" s="520"/>
      <c r="J476" s="364" t="s">
        <v>3250</v>
      </c>
    </row>
    <row r="477" spans="1:10" ht="24" customHeight="1">
      <c r="A477" s="354" t="s">
        <v>703</v>
      </c>
      <c r="B477" s="355" t="s">
        <v>1200</v>
      </c>
      <c r="C477" s="354" t="s">
        <v>65</v>
      </c>
      <c r="D477" s="354" t="s">
        <v>1201</v>
      </c>
      <c r="E477" s="352">
        <v>0.42899999999999999</v>
      </c>
      <c r="F477" s="353" t="s">
        <v>963</v>
      </c>
      <c r="G477" s="531" t="s">
        <v>3249</v>
      </c>
      <c r="H477" s="531"/>
      <c r="I477" s="520"/>
      <c r="J477" s="364" t="s">
        <v>3248</v>
      </c>
    </row>
    <row r="478" spans="1:10" ht="20.100000000000001" customHeight="1" thickBot="1">
      <c r="A478" s="529"/>
      <c r="B478" s="529"/>
      <c r="C478" s="529"/>
      <c r="D478" s="529"/>
      <c r="E478" s="529"/>
      <c r="F478" s="529" t="s">
        <v>966</v>
      </c>
      <c r="G478" s="529"/>
      <c r="H478" s="529"/>
      <c r="I478" s="529"/>
      <c r="J478" s="349">
        <v>34.927999999999997</v>
      </c>
    </row>
    <row r="479" spans="1:10" ht="0.95" customHeight="1" thickTop="1">
      <c r="A479" s="350"/>
      <c r="B479" s="350"/>
      <c r="C479" s="350"/>
      <c r="D479" s="350"/>
      <c r="E479" s="350"/>
      <c r="F479" s="350"/>
      <c r="G479" s="350"/>
      <c r="H479" s="350"/>
      <c r="I479" s="350"/>
      <c r="J479" s="350"/>
    </row>
    <row r="480" spans="1:10" ht="18" customHeight="1">
      <c r="A480" s="363" t="s">
        <v>1203</v>
      </c>
      <c r="B480" s="361" t="s">
        <v>695</v>
      </c>
      <c r="C480" s="363" t="s">
        <v>696</v>
      </c>
      <c r="D480" s="363" t="s">
        <v>697</v>
      </c>
      <c r="E480" s="522" t="s">
        <v>698</v>
      </c>
      <c r="F480" s="522"/>
      <c r="G480" s="362" t="s">
        <v>699</v>
      </c>
      <c r="H480" s="361" t="s">
        <v>700</v>
      </c>
      <c r="I480" s="361" t="s">
        <v>701</v>
      </c>
      <c r="J480" s="361" t="s">
        <v>702</v>
      </c>
    </row>
    <row r="481" spans="1:10" ht="24" customHeight="1">
      <c r="A481" s="359" t="s">
        <v>703</v>
      </c>
      <c r="B481" s="360" t="s">
        <v>1204</v>
      </c>
      <c r="C481" s="359" t="s">
        <v>705</v>
      </c>
      <c r="D481" s="359" t="s">
        <v>1205</v>
      </c>
      <c r="E481" s="523" t="s">
        <v>1192</v>
      </c>
      <c r="F481" s="523"/>
      <c r="G481" s="358" t="s">
        <v>758</v>
      </c>
      <c r="H481" s="357">
        <v>1</v>
      </c>
      <c r="I481" s="356">
        <v>166.98</v>
      </c>
      <c r="J481" s="356">
        <v>166.98</v>
      </c>
    </row>
    <row r="482" spans="1:10" ht="24" customHeight="1">
      <c r="A482" s="354" t="s">
        <v>707</v>
      </c>
      <c r="B482" s="355" t="s">
        <v>708</v>
      </c>
      <c r="C482" s="354" t="s">
        <v>21</v>
      </c>
      <c r="D482" s="354" t="s">
        <v>709</v>
      </c>
      <c r="E482" s="520" t="s">
        <v>710</v>
      </c>
      <c r="F482" s="520"/>
      <c r="G482" s="353" t="s">
        <v>711</v>
      </c>
      <c r="H482" s="352">
        <v>1.3</v>
      </c>
      <c r="I482" s="351">
        <v>24.88</v>
      </c>
      <c r="J482" s="351">
        <v>32.340000000000003</v>
      </c>
    </row>
    <row r="483" spans="1:10" ht="26.1" customHeight="1">
      <c r="A483" s="354" t="s">
        <v>707</v>
      </c>
      <c r="B483" s="355" t="s">
        <v>1206</v>
      </c>
      <c r="C483" s="354" t="s">
        <v>21</v>
      </c>
      <c r="D483" s="354" t="s">
        <v>1207</v>
      </c>
      <c r="E483" s="520" t="s">
        <v>710</v>
      </c>
      <c r="F483" s="520"/>
      <c r="G483" s="353" t="s">
        <v>711</v>
      </c>
      <c r="H483" s="352">
        <v>1.3</v>
      </c>
      <c r="I483" s="351">
        <v>37.14</v>
      </c>
      <c r="J483" s="351">
        <v>48.28</v>
      </c>
    </row>
    <row r="484" spans="1:10" ht="24" customHeight="1" thickBot="1">
      <c r="A484" s="373" t="s">
        <v>724</v>
      </c>
      <c r="B484" s="374" t="s">
        <v>1208</v>
      </c>
      <c r="C484" s="373" t="s">
        <v>1209</v>
      </c>
      <c r="D484" s="373" t="s">
        <v>1210</v>
      </c>
      <c r="E484" s="528" t="s">
        <v>727</v>
      </c>
      <c r="F484" s="528"/>
      <c r="G484" s="371" t="s">
        <v>758</v>
      </c>
      <c r="H484" s="372">
        <v>1</v>
      </c>
      <c r="I484" s="378">
        <v>86.36</v>
      </c>
      <c r="J484" s="378">
        <v>86.36</v>
      </c>
    </row>
    <row r="485" spans="1:10" ht="0.95" customHeight="1" thickTop="1">
      <c r="A485" s="350"/>
      <c r="B485" s="350"/>
      <c r="C485" s="350"/>
      <c r="D485" s="350"/>
      <c r="E485" s="350"/>
      <c r="F485" s="350"/>
      <c r="G485" s="350"/>
      <c r="H485" s="350"/>
      <c r="I485" s="350"/>
      <c r="J485" s="350"/>
    </row>
    <row r="486" spans="1:10" ht="24" customHeight="1">
      <c r="A486" s="376" t="s">
        <v>1211</v>
      </c>
      <c r="B486" s="376"/>
      <c r="C486" s="376"/>
      <c r="D486" s="376" t="s">
        <v>1212</v>
      </c>
      <c r="E486" s="376"/>
      <c r="F486" s="521"/>
      <c r="G486" s="521"/>
      <c r="H486" s="377"/>
      <c r="I486" s="376"/>
      <c r="J486" s="375"/>
    </row>
    <row r="487" spans="1:10" ht="18" customHeight="1">
      <c r="A487" s="363" t="s">
        <v>1213</v>
      </c>
      <c r="B487" s="361" t="s">
        <v>695</v>
      </c>
      <c r="C487" s="363" t="s">
        <v>696</v>
      </c>
      <c r="D487" s="363" t="s">
        <v>697</v>
      </c>
      <c r="E487" s="522" t="s">
        <v>698</v>
      </c>
      <c r="F487" s="522"/>
      <c r="G487" s="362" t="s">
        <v>699</v>
      </c>
      <c r="H487" s="361" t="s">
        <v>700</v>
      </c>
      <c r="I487" s="361" t="s">
        <v>701</v>
      </c>
      <c r="J487" s="361" t="s">
        <v>702</v>
      </c>
    </row>
    <row r="488" spans="1:10" ht="65.099999999999994" customHeight="1">
      <c r="A488" s="359" t="s">
        <v>703</v>
      </c>
      <c r="B488" s="360" t="s">
        <v>168</v>
      </c>
      <c r="C488" s="359" t="s">
        <v>705</v>
      </c>
      <c r="D488" s="359" t="s">
        <v>1214</v>
      </c>
      <c r="E488" s="523" t="s">
        <v>1192</v>
      </c>
      <c r="F488" s="523"/>
      <c r="G488" s="358" t="s">
        <v>758</v>
      </c>
      <c r="H488" s="357">
        <v>1</v>
      </c>
      <c r="I488" s="356">
        <v>1127.6199999999999</v>
      </c>
      <c r="J488" s="356">
        <v>1127.6199999999999</v>
      </c>
    </row>
    <row r="489" spans="1:10" ht="24" customHeight="1">
      <c r="A489" s="354" t="s">
        <v>707</v>
      </c>
      <c r="B489" s="355" t="s">
        <v>1215</v>
      </c>
      <c r="C489" s="354" t="s">
        <v>21</v>
      </c>
      <c r="D489" s="354" t="s">
        <v>1201</v>
      </c>
      <c r="E489" s="520" t="s">
        <v>710</v>
      </c>
      <c r="F489" s="520"/>
      <c r="G489" s="353" t="s">
        <v>711</v>
      </c>
      <c r="H489" s="352">
        <v>0.22450000000000001</v>
      </c>
      <c r="I489" s="351">
        <v>27.02</v>
      </c>
      <c r="J489" s="351">
        <v>6.06</v>
      </c>
    </row>
    <row r="490" spans="1:10" ht="24" customHeight="1">
      <c r="A490" s="354" t="s">
        <v>707</v>
      </c>
      <c r="B490" s="355" t="s">
        <v>708</v>
      </c>
      <c r="C490" s="354" t="s">
        <v>21</v>
      </c>
      <c r="D490" s="354" t="s">
        <v>709</v>
      </c>
      <c r="E490" s="520" t="s">
        <v>710</v>
      </c>
      <c r="F490" s="520"/>
      <c r="G490" s="353" t="s">
        <v>711</v>
      </c>
      <c r="H490" s="352">
        <v>0.58699999999999997</v>
      </c>
      <c r="I490" s="351">
        <v>24.88</v>
      </c>
      <c r="J490" s="351">
        <v>14.6</v>
      </c>
    </row>
    <row r="491" spans="1:10" ht="24" customHeight="1">
      <c r="A491" s="354" t="s">
        <v>707</v>
      </c>
      <c r="B491" s="355" t="s">
        <v>1094</v>
      </c>
      <c r="C491" s="354" t="s">
        <v>21</v>
      </c>
      <c r="D491" s="354" t="s">
        <v>965</v>
      </c>
      <c r="E491" s="520" t="s">
        <v>710</v>
      </c>
      <c r="F491" s="520"/>
      <c r="G491" s="353" t="s">
        <v>711</v>
      </c>
      <c r="H491" s="352">
        <v>0.84499999999999997</v>
      </c>
      <c r="I491" s="351">
        <v>33.619999999999997</v>
      </c>
      <c r="J491" s="351">
        <v>28.4</v>
      </c>
    </row>
    <row r="492" spans="1:10" ht="39" customHeight="1">
      <c r="A492" s="373" t="s">
        <v>724</v>
      </c>
      <c r="B492" s="374" t="s">
        <v>1216</v>
      </c>
      <c r="C492" s="373" t="s">
        <v>21</v>
      </c>
      <c r="D492" s="373" t="s">
        <v>1217</v>
      </c>
      <c r="E492" s="528" t="s">
        <v>727</v>
      </c>
      <c r="F492" s="528"/>
      <c r="G492" s="371" t="s">
        <v>6</v>
      </c>
      <c r="H492" s="372">
        <v>9.44</v>
      </c>
      <c r="I492" s="378">
        <v>0.73</v>
      </c>
      <c r="J492" s="378">
        <v>6.8912000000000004</v>
      </c>
    </row>
    <row r="493" spans="1:10" ht="39" customHeight="1">
      <c r="A493" s="373" t="s">
        <v>724</v>
      </c>
      <c r="B493" s="374" t="s">
        <v>1218</v>
      </c>
      <c r="C493" s="373" t="s">
        <v>21</v>
      </c>
      <c r="D493" s="373" t="s">
        <v>1219</v>
      </c>
      <c r="E493" s="528" t="s">
        <v>727</v>
      </c>
      <c r="F493" s="528"/>
      <c r="G493" s="371" t="s">
        <v>39</v>
      </c>
      <c r="H493" s="372">
        <v>4.4039999999999999</v>
      </c>
      <c r="I493" s="378">
        <v>24.92</v>
      </c>
      <c r="J493" s="378">
        <v>109.74768</v>
      </c>
    </row>
    <row r="494" spans="1:10" ht="39" customHeight="1">
      <c r="A494" s="373" t="s">
        <v>724</v>
      </c>
      <c r="B494" s="374" t="s">
        <v>1220</v>
      </c>
      <c r="C494" s="373" t="s">
        <v>21</v>
      </c>
      <c r="D494" s="373" t="s">
        <v>1221</v>
      </c>
      <c r="E494" s="528" t="s">
        <v>727</v>
      </c>
      <c r="F494" s="528"/>
      <c r="G494" s="371" t="s">
        <v>6</v>
      </c>
      <c r="H494" s="372">
        <v>2</v>
      </c>
      <c r="I494" s="378">
        <v>75.06</v>
      </c>
      <c r="J494" s="378">
        <v>150.12</v>
      </c>
    </row>
    <row r="495" spans="1:10" ht="26.1" customHeight="1">
      <c r="A495" s="373" t="s">
        <v>724</v>
      </c>
      <c r="B495" s="374" t="s">
        <v>1035</v>
      </c>
      <c r="C495" s="373" t="s">
        <v>21</v>
      </c>
      <c r="D495" s="373" t="s">
        <v>1036</v>
      </c>
      <c r="E495" s="528" t="s">
        <v>727</v>
      </c>
      <c r="F495" s="528"/>
      <c r="G495" s="371" t="s">
        <v>1037</v>
      </c>
      <c r="H495" s="372">
        <v>1.6245000000000001</v>
      </c>
      <c r="I495" s="378">
        <v>30.88</v>
      </c>
      <c r="J495" s="378">
        <v>50.164560000000002</v>
      </c>
    </row>
    <row r="496" spans="1:10" ht="39" customHeight="1">
      <c r="A496" s="373" t="s">
        <v>724</v>
      </c>
      <c r="B496" s="374" t="s">
        <v>1222</v>
      </c>
      <c r="C496" s="373" t="s">
        <v>21</v>
      </c>
      <c r="D496" s="373" t="s">
        <v>1223</v>
      </c>
      <c r="E496" s="528" t="s">
        <v>727</v>
      </c>
      <c r="F496" s="528"/>
      <c r="G496" s="371" t="s">
        <v>758</v>
      </c>
      <c r="H496" s="372">
        <v>1</v>
      </c>
      <c r="I496" s="378">
        <v>657.14</v>
      </c>
      <c r="J496" s="378">
        <v>657.14</v>
      </c>
    </row>
    <row r="497" spans="1:10" ht="24" customHeight="1" thickBot="1">
      <c r="A497" s="373" t="s">
        <v>724</v>
      </c>
      <c r="B497" s="374" t="s">
        <v>1224</v>
      </c>
      <c r="C497" s="373" t="s">
        <v>21</v>
      </c>
      <c r="D497" s="373" t="s">
        <v>1225</v>
      </c>
      <c r="E497" s="528" t="s">
        <v>727</v>
      </c>
      <c r="F497" s="528"/>
      <c r="G497" s="371" t="s">
        <v>758</v>
      </c>
      <c r="H497" s="372">
        <v>0.4758</v>
      </c>
      <c r="I497" s="378">
        <v>219.67</v>
      </c>
      <c r="J497" s="378">
        <v>104.518986</v>
      </c>
    </row>
    <row r="498" spans="1:10" ht="0.95" customHeight="1" thickTop="1">
      <c r="A498" s="350"/>
      <c r="B498" s="350"/>
      <c r="C498" s="350"/>
      <c r="D498" s="350"/>
      <c r="E498" s="350"/>
      <c r="F498" s="350"/>
      <c r="G498" s="350"/>
      <c r="H498" s="350"/>
      <c r="I498" s="350"/>
      <c r="J498" s="350"/>
    </row>
    <row r="499" spans="1:10" ht="18" customHeight="1">
      <c r="A499" s="363" t="s">
        <v>1226</v>
      </c>
      <c r="B499" s="361" t="s">
        <v>695</v>
      </c>
      <c r="C499" s="363" t="s">
        <v>696</v>
      </c>
      <c r="D499" s="363" t="s">
        <v>697</v>
      </c>
      <c r="E499" s="522" t="s">
        <v>698</v>
      </c>
      <c r="F499" s="522"/>
      <c r="G499" s="362" t="s">
        <v>699</v>
      </c>
      <c r="H499" s="361" t="s">
        <v>700</v>
      </c>
      <c r="I499" s="361" t="s">
        <v>701</v>
      </c>
      <c r="J499" s="361" t="s">
        <v>702</v>
      </c>
    </row>
    <row r="500" spans="1:10" ht="65.099999999999994" customHeight="1">
      <c r="A500" s="359" t="s">
        <v>703</v>
      </c>
      <c r="B500" s="360" t="s">
        <v>171</v>
      </c>
      <c r="C500" s="359" t="s">
        <v>705</v>
      </c>
      <c r="D500" s="359" t="s">
        <v>1227</v>
      </c>
      <c r="E500" s="523" t="s">
        <v>1192</v>
      </c>
      <c r="F500" s="523"/>
      <c r="G500" s="358" t="s">
        <v>758</v>
      </c>
      <c r="H500" s="357">
        <v>1</v>
      </c>
      <c r="I500" s="356">
        <v>697.61</v>
      </c>
      <c r="J500" s="356">
        <v>697.61</v>
      </c>
    </row>
    <row r="501" spans="1:10" ht="24" customHeight="1">
      <c r="A501" s="354" t="s">
        <v>707</v>
      </c>
      <c r="B501" s="355" t="s">
        <v>1094</v>
      </c>
      <c r="C501" s="354" t="s">
        <v>21</v>
      </c>
      <c r="D501" s="354" t="s">
        <v>965</v>
      </c>
      <c r="E501" s="520" t="s">
        <v>710</v>
      </c>
      <c r="F501" s="520"/>
      <c r="G501" s="353" t="s">
        <v>711</v>
      </c>
      <c r="H501" s="352">
        <v>0.25</v>
      </c>
      <c r="I501" s="351">
        <v>33.619999999999997</v>
      </c>
      <c r="J501" s="351">
        <v>8.4</v>
      </c>
    </row>
    <row r="502" spans="1:10" ht="24" customHeight="1">
      <c r="A502" s="354" t="s">
        <v>707</v>
      </c>
      <c r="B502" s="355" t="s">
        <v>708</v>
      </c>
      <c r="C502" s="354" t="s">
        <v>21</v>
      </c>
      <c r="D502" s="354" t="s">
        <v>709</v>
      </c>
      <c r="E502" s="520" t="s">
        <v>710</v>
      </c>
      <c r="F502" s="520"/>
      <c r="G502" s="353" t="s">
        <v>711</v>
      </c>
      <c r="H502" s="352">
        <v>0.12</v>
      </c>
      <c r="I502" s="351">
        <v>24.88</v>
      </c>
      <c r="J502" s="351">
        <v>2.98</v>
      </c>
    </row>
    <row r="503" spans="1:10" ht="24" customHeight="1">
      <c r="A503" s="354" t="s">
        <v>707</v>
      </c>
      <c r="B503" s="355" t="s">
        <v>1215</v>
      </c>
      <c r="C503" s="354" t="s">
        <v>21</v>
      </c>
      <c r="D503" s="354" t="s">
        <v>1201</v>
      </c>
      <c r="E503" s="520" t="s">
        <v>710</v>
      </c>
      <c r="F503" s="520"/>
      <c r="G503" s="353" t="s">
        <v>711</v>
      </c>
      <c r="H503" s="352">
        <v>0.16</v>
      </c>
      <c r="I503" s="351">
        <v>27.02</v>
      </c>
      <c r="J503" s="351">
        <v>4.32</v>
      </c>
    </row>
    <row r="504" spans="1:10" ht="39" customHeight="1">
      <c r="A504" s="373" t="s">
        <v>724</v>
      </c>
      <c r="B504" s="374" t="s">
        <v>1222</v>
      </c>
      <c r="C504" s="373" t="s">
        <v>21</v>
      </c>
      <c r="D504" s="373" t="s">
        <v>1223</v>
      </c>
      <c r="E504" s="528" t="s">
        <v>727</v>
      </c>
      <c r="F504" s="528"/>
      <c r="G504" s="371" t="s">
        <v>758</v>
      </c>
      <c r="H504" s="372">
        <v>0.52</v>
      </c>
      <c r="I504" s="378">
        <v>657.14</v>
      </c>
      <c r="J504" s="378">
        <v>341.71280000000002</v>
      </c>
    </row>
    <row r="505" spans="1:10" ht="39" customHeight="1">
      <c r="A505" s="373" t="s">
        <v>724</v>
      </c>
      <c r="B505" s="374" t="s">
        <v>1218</v>
      </c>
      <c r="C505" s="373" t="s">
        <v>21</v>
      </c>
      <c r="D505" s="373" t="s">
        <v>1219</v>
      </c>
      <c r="E505" s="528" t="s">
        <v>727</v>
      </c>
      <c r="F505" s="528"/>
      <c r="G505" s="371" t="s">
        <v>39</v>
      </c>
      <c r="H505" s="372">
        <v>2.2000000000000002</v>
      </c>
      <c r="I505" s="378">
        <v>24.92</v>
      </c>
      <c r="J505" s="378">
        <v>54.823999999999998</v>
      </c>
    </row>
    <row r="506" spans="1:10" ht="39" customHeight="1">
      <c r="A506" s="373" t="s">
        <v>724</v>
      </c>
      <c r="B506" s="374" t="s">
        <v>1216</v>
      </c>
      <c r="C506" s="373" t="s">
        <v>21</v>
      </c>
      <c r="D506" s="373" t="s">
        <v>1217</v>
      </c>
      <c r="E506" s="528" t="s">
        <v>727</v>
      </c>
      <c r="F506" s="528"/>
      <c r="G506" s="371" t="s">
        <v>6</v>
      </c>
      <c r="H506" s="372">
        <v>4.8166000000000002</v>
      </c>
      <c r="I506" s="378">
        <v>0.73</v>
      </c>
      <c r="J506" s="378">
        <v>3.5161180000000001</v>
      </c>
    </row>
    <row r="507" spans="1:10" ht="39" customHeight="1">
      <c r="A507" s="373" t="s">
        <v>724</v>
      </c>
      <c r="B507" s="374" t="s">
        <v>1220</v>
      </c>
      <c r="C507" s="373" t="s">
        <v>21</v>
      </c>
      <c r="D507" s="373" t="s">
        <v>1221</v>
      </c>
      <c r="E507" s="528" t="s">
        <v>727</v>
      </c>
      <c r="F507" s="528"/>
      <c r="G507" s="371" t="s">
        <v>6</v>
      </c>
      <c r="H507" s="372">
        <v>2</v>
      </c>
      <c r="I507" s="378">
        <v>75.06</v>
      </c>
      <c r="J507" s="378">
        <v>150.12</v>
      </c>
    </row>
    <row r="508" spans="1:10" ht="24" customHeight="1">
      <c r="A508" s="373" t="s">
        <v>724</v>
      </c>
      <c r="B508" s="374" t="s">
        <v>1224</v>
      </c>
      <c r="C508" s="373" t="s">
        <v>21</v>
      </c>
      <c r="D508" s="373" t="s">
        <v>1225</v>
      </c>
      <c r="E508" s="528" t="s">
        <v>727</v>
      </c>
      <c r="F508" s="528"/>
      <c r="G508" s="371" t="s">
        <v>758</v>
      </c>
      <c r="H508" s="372">
        <v>0.4758</v>
      </c>
      <c r="I508" s="378">
        <v>219.67</v>
      </c>
      <c r="J508" s="378">
        <v>104.518986</v>
      </c>
    </row>
    <row r="509" spans="1:10" ht="26.1" customHeight="1" thickBot="1">
      <c r="A509" s="373" t="s">
        <v>724</v>
      </c>
      <c r="B509" s="374" t="s">
        <v>1035</v>
      </c>
      <c r="C509" s="373" t="s">
        <v>21</v>
      </c>
      <c r="D509" s="373" t="s">
        <v>1036</v>
      </c>
      <c r="E509" s="528" t="s">
        <v>727</v>
      </c>
      <c r="F509" s="528"/>
      <c r="G509" s="371" t="s">
        <v>1037</v>
      </c>
      <c r="H509" s="372">
        <v>0.88229000000000002</v>
      </c>
      <c r="I509" s="378">
        <v>30.88</v>
      </c>
      <c r="J509" s="378">
        <v>27.245115200000001</v>
      </c>
    </row>
    <row r="510" spans="1:10" ht="0.95" customHeight="1" thickTop="1">
      <c r="A510" s="350"/>
      <c r="B510" s="350"/>
      <c r="C510" s="350"/>
      <c r="D510" s="350"/>
      <c r="E510" s="350"/>
      <c r="F510" s="350"/>
      <c r="G510" s="350"/>
      <c r="H510" s="350"/>
      <c r="I510" s="350"/>
      <c r="J510" s="350"/>
    </row>
    <row r="511" spans="1:10" ht="18" customHeight="1">
      <c r="A511" s="363" t="s">
        <v>1228</v>
      </c>
      <c r="B511" s="361" t="s">
        <v>695</v>
      </c>
      <c r="C511" s="363" t="s">
        <v>696</v>
      </c>
      <c r="D511" s="363" t="s">
        <v>697</v>
      </c>
      <c r="E511" s="522" t="s">
        <v>698</v>
      </c>
      <c r="F511" s="522"/>
      <c r="G511" s="362" t="s">
        <v>699</v>
      </c>
      <c r="H511" s="361" t="s">
        <v>700</v>
      </c>
      <c r="I511" s="361" t="s">
        <v>701</v>
      </c>
      <c r="J511" s="361" t="s">
        <v>702</v>
      </c>
    </row>
    <row r="512" spans="1:10" ht="51.95" customHeight="1">
      <c r="A512" s="359" t="s">
        <v>703</v>
      </c>
      <c r="B512" s="360" t="s">
        <v>1229</v>
      </c>
      <c r="C512" s="359" t="s">
        <v>65</v>
      </c>
      <c r="D512" s="359" t="s">
        <v>1230</v>
      </c>
      <c r="E512" s="523" t="s">
        <v>942</v>
      </c>
      <c r="F512" s="523"/>
      <c r="G512" s="358" t="s">
        <v>758</v>
      </c>
      <c r="H512" s="357">
        <v>1</v>
      </c>
      <c r="I512" s="356">
        <v>929.38</v>
      </c>
      <c r="J512" s="356">
        <v>929.38</v>
      </c>
    </row>
    <row r="513" spans="1:10" ht="20.100000000000001" customHeight="1">
      <c r="A513" s="529"/>
      <c r="B513" s="529"/>
      <c r="C513" s="529"/>
      <c r="D513" s="529"/>
      <c r="E513" s="529"/>
      <c r="F513" s="529" t="s">
        <v>943</v>
      </c>
      <c r="G513" s="529"/>
      <c r="H513" s="529"/>
      <c r="I513" s="529"/>
      <c r="J513" s="349">
        <v>0</v>
      </c>
    </row>
    <row r="514" spans="1:10" ht="20.100000000000001" customHeight="1">
      <c r="A514" s="529"/>
      <c r="B514" s="529"/>
      <c r="C514" s="529"/>
      <c r="D514" s="529"/>
      <c r="E514" s="529"/>
      <c r="F514" s="529" t="s">
        <v>944</v>
      </c>
      <c r="G514" s="529"/>
      <c r="H514" s="529"/>
      <c r="I514" s="529"/>
      <c r="J514" s="349">
        <v>1</v>
      </c>
    </row>
    <row r="515" spans="1:10" ht="20.100000000000001" customHeight="1">
      <c r="A515" s="529"/>
      <c r="B515" s="529"/>
      <c r="C515" s="529"/>
      <c r="D515" s="529"/>
      <c r="E515" s="529"/>
      <c r="F515" s="529" t="s">
        <v>945</v>
      </c>
      <c r="G515" s="529"/>
      <c r="H515" s="529"/>
      <c r="I515" s="529"/>
      <c r="J515" s="349">
        <v>0</v>
      </c>
    </row>
    <row r="516" spans="1:10" ht="20.100000000000001" customHeight="1">
      <c r="A516" s="363" t="s">
        <v>956</v>
      </c>
      <c r="B516" s="361" t="s">
        <v>695</v>
      </c>
      <c r="C516" s="363" t="s">
        <v>696</v>
      </c>
      <c r="D516" s="363" t="s">
        <v>957</v>
      </c>
      <c r="E516" s="361" t="s">
        <v>948</v>
      </c>
      <c r="F516" s="361" t="s">
        <v>949</v>
      </c>
      <c r="G516" s="361" t="s">
        <v>950</v>
      </c>
      <c r="H516" s="361"/>
      <c r="I516" s="361"/>
      <c r="J516" s="361" t="s">
        <v>951</v>
      </c>
    </row>
    <row r="517" spans="1:10" ht="39" customHeight="1">
      <c r="A517" s="354" t="s">
        <v>703</v>
      </c>
      <c r="B517" s="355" t="s">
        <v>1233</v>
      </c>
      <c r="C517" s="354" t="s">
        <v>65</v>
      </c>
      <c r="D517" s="354" t="s">
        <v>1234</v>
      </c>
      <c r="E517" s="352">
        <v>1</v>
      </c>
      <c r="F517" s="353" t="s">
        <v>758</v>
      </c>
      <c r="G517" s="531" t="s">
        <v>3247</v>
      </c>
      <c r="H517" s="531"/>
      <c r="I517" s="520"/>
      <c r="J517" s="364" t="s">
        <v>3247</v>
      </c>
    </row>
    <row r="518" spans="1:10" ht="51.95" customHeight="1">
      <c r="A518" s="354" t="s">
        <v>703</v>
      </c>
      <c r="B518" s="355" t="s">
        <v>1231</v>
      </c>
      <c r="C518" s="354" t="s">
        <v>65</v>
      </c>
      <c r="D518" s="354" t="s">
        <v>1232</v>
      </c>
      <c r="E518" s="352">
        <v>1</v>
      </c>
      <c r="F518" s="353" t="s">
        <v>758</v>
      </c>
      <c r="G518" s="531" t="s">
        <v>3246</v>
      </c>
      <c r="H518" s="531"/>
      <c r="I518" s="520"/>
      <c r="J518" s="364" t="s">
        <v>3246</v>
      </c>
    </row>
    <row r="519" spans="1:10" ht="51.95" customHeight="1">
      <c r="A519" s="354" t="s">
        <v>703</v>
      </c>
      <c r="B519" s="355" t="s">
        <v>160</v>
      </c>
      <c r="C519" s="354" t="s">
        <v>65</v>
      </c>
      <c r="D519" s="354" t="s">
        <v>1194</v>
      </c>
      <c r="E519" s="352">
        <v>1</v>
      </c>
      <c r="F519" s="353" t="s">
        <v>758</v>
      </c>
      <c r="G519" s="531" t="s">
        <v>3245</v>
      </c>
      <c r="H519" s="531"/>
      <c r="I519" s="520"/>
      <c r="J519" s="364" t="s">
        <v>3245</v>
      </c>
    </row>
    <row r="520" spans="1:10" ht="20.100000000000001" customHeight="1" thickBot="1">
      <c r="A520" s="529"/>
      <c r="B520" s="529"/>
      <c r="C520" s="529"/>
      <c r="D520" s="529"/>
      <c r="E520" s="529"/>
      <c r="F520" s="529" t="s">
        <v>966</v>
      </c>
      <c r="G520" s="529"/>
      <c r="H520" s="529"/>
      <c r="I520" s="529"/>
      <c r="J520" s="349">
        <v>929.38</v>
      </c>
    </row>
    <row r="521" spans="1:10" ht="0.95" customHeight="1" thickTop="1">
      <c r="A521" s="350"/>
      <c r="B521" s="350"/>
      <c r="C521" s="350"/>
      <c r="D521" s="350"/>
      <c r="E521" s="350"/>
      <c r="F521" s="350"/>
      <c r="G521" s="350"/>
      <c r="H521" s="350"/>
      <c r="I521" s="350"/>
      <c r="J521" s="350"/>
    </row>
    <row r="522" spans="1:10" ht="18" customHeight="1">
      <c r="A522" s="363" t="s">
        <v>1235</v>
      </c>
      <c r="B522" s="361" t="s">
        <v>695</v>
      </c>
      <c r="C522" s="363" t="s">
        <v>696</v>
      </c>
      <c r="D522" s="363" t="s">
        <v>697</v>
      </c>
      <c r="E522" s="522" t="s">
        <v>698</v>
      </c>
      <c r="F522" s="522"/>
      <c r="G522" s="362" t="s">
        <v>699</v>
      </c>
      <c r="H522" s="361" t="s">
        <v>700</v>
      </c>
      <c r="I522" s="361" t="s">
        <v>701</v>
      </c>
      <c r="J522" s="361" t="s">
        <v>702</v>
      </c>
    </row>
    <row r="523" spans="1:10" ht="51.95" customHeight="1">
      <c r="A523" s="359" t="s">
        <v>703</v>
      </c>
      <c r="B523" s="360" t="s">
        <v>177</v>
      </c>
      <c r="C523" s="359" t="s">
        <v>705</v>
      </c>
      <c r="D523" s="359" t="s">
        <v>1236</v>
      </c>
      <c r="E523" s="523" t="s">
        <v>1192</v>
      </c>
      <c r="F523" s="523"/>
      <c r="G523" s="358" t="s">
        <v>1237</v>
      </c>
      <c r="H523" s="357">
        <v>1</v>
      </c>
      <c r="I523" s="356">
        <v>384.64</v>
      </c>
      <c r="J523" s="356">
        <v>384.64</v>
      </c>
    </row>
    <row r="524" spans="1:10" ht="24" customHeight="1">
      <c r="A524" s="354" t="s">
        <v>707</v>
      </c>
      <c r="B524" s="355" t="s">
        <v>1094</v>
      </c>
      <c r="C524" s="354" t="s">
        <v>21</v>
      </c>
      <c r="D524" s="354" t="s">
        <v>965</v>
      </c>
      <c r="E524" s="520" t="s">
        <v>710</v>
      </c>
      <c r="F524" s="520"/>
      <c r="G524" s="353" t="s">
        <v>711</v>
      </c>
      <c r="H524" s="352">
        <v>0.51900000000000002</v>
      </c>
      <c r="I524" s="351">
        <v>33.619999999999997</v>
      </c>
      <c r="J524" s="351">
        <v>17.440000000000001</v>
      </c>
    </row>
    <row r="525" spans="1:10" ht="24" customHeight="1">
      <c r="A525" s="354" t="s">
        <v>707</v>
      </c>
      <c r="B525" s="355" t="s">
        <v>708</v>
      </c>
      <c r="C525" s="354" t="s">
        <v>21</v>
      </c>
      <c r="D525" s="354" t="s">
        <v>709</v>
      </c>
      <c r="E525" s="520" t="s">
        <v>710</v>
      </c>
      <c r="F525" s="520"/>
      <c r="G525" s="353" t="s">
        <v>711</v>
      </c>
      <c r="H525" s="352">
        <v>0.25900000000000001</v>
      </c>
      <c r="I525" s="351">
        <v>24.88</v>
      </c>
      <c r="J525" s="351">
        <v>6.44</v>
      </c>
    </row>
    <row r="526" spans="1:10" ht="24" customHeight="1">
      <c r="A526" s="354" t="s">
        <v>707</v>
      </c>
      <c r="B526" s="355" t="s">
        <v>1215</v>
      </c>
      <c r="C526" s="354" t="s">
        <v>21</v>
      </c>
      <c r="D526" s="354" t="s">
        <v>1201</v>
      </c>
      <c r="E526" s="520" t="s">
        <v>710</v>
      </c>
      <c r="F526" s="520"/>
      <c r="G526" s="353" t="s">
        <v>711</v>
      </c>
      <c r="H526" s="352">
        <v>0.25480000000000003</v>
      </c>
      <c r="I526" s="351">
        <v>27.02</v>
      </c>
      <c r="J526" s="351">
        <v>6.88</v>
      </c>
    </row>
    <row r="527" spans="1:10" ht="39" customHeight="1">
      <c r="A527" s="373" t="s">
        <v>724</v>
      </c>
      <c r="B527" s="374" t="s">
        <v>1218</v>
      </c>
      <c r="C527" s="373" t="s">
        <v>21</v>
      </c>
      <c r="D527" s="373" t="s">
        <v>1219</v>
      </c>
      <c r="E527" s="528" t="s">
        <v>727</v>
      </c>
      <c r="F527" s="528"/>
      <c r="G527" s="371" t="s">
        <v>39</v>
      </c>
      <c r="H527" s="372">
        <v>1.202</v>
      </c>
      <c r="I527" s="378">
        <v>24.92</v>
      </c>
      <c r="J527" s="378">
        <v>29.95384</v>
      </c>
    </row>
    <row r="528" spans="1:10" ht="39" customHeight="1">
      <c r="A528" s="373" t="s">
        <v>724</v>
      </c>
      <c r="B528" s="374" t="s">
        <v>1238</v>
      </c>
      <c r="C528" s="373" t="s">
        <v>21</v>
      </c>
      <c r="D528" s="373" t="s">
        <v>1239</v>
      </c>
      <c r="E528" s="528" t="s">
        <v>727</v>
      </c>
      <c r="F528" s="528"/>
      <c r="G528" s="371" t="s">
        <v>6</v>
      </c>
      <c r="H528" s="372">
        <v>9.1999999999999993</v>
      </c>
      <c r="I528" s="378">
        <v>0.22</v>
      </c>
      <c r="J528" s="378">
        <v>2.024</v>
      </c>
    </row>
    <row r="529" spans="1:10" ht="24" customHeight="1">
      <c r="A529" s="373" t="s">
        <v>724</v>
      </c>
      <c r="B529" s="374" t="s">
        <v>1240</v>
      </c>
      <c r="C529" s="373" t="s">
        <v>21</v>
      </c>
      <c r="D529" s="373" t="s">
        <v>1241</v>
      </c>
      <c r="E529" s="528" t="s">
        <v>727</v>
      </c>
      <c r="F529" s="528"/>
      <c r="G529" s="371" t="s">
        <v>6</v>
      </c>
      <c r="H529" s="372">
        <v>0.62329999999999997</v>
      </c>
      <c r="I529" s="378">
        <v>20.41</v>
      </c>
      <c r="J529" s="378">
        <v>12.721553</v>
      </c>
    </row>
    <row r="530" spans="1:10" ht="39" customHeight="1">
      <c r="A530" s="373" t="s">
        <v>724</v>
      </c>
      <c r="B530" s="374" t="s">
        <v>1242</v>
      </c>
      <c r="C530" s="373" t="s">
        <v>65</v>
      </c>
      <c r="D530" s="373" t="s">
        <v>1243</v>
      </c>
      <c r="E530" s="528" t="s">
        <v>727</v>
      </c>
      <c r="F530" s="528"/>
      <c r="G530" s="371" t="s">
        <v>758</v>
      </c>
      <c r="H530" s="372">
        <v>0.5504</v>
      </c>
      <c r="I530" s="378">
        <v>371.89</v>
      </c>
      <c r="J530" s="378">
        <v>204.688256</v>
      </c>
    </row>
    <row r="531" spans="1:10" ht="24" customHeight="1" thickBot="1">
      <c r="A531" s="373" t="s">
        <v>724</v>
      </c>
      <c r="B531" s="374" t="s">
        <v>1224</v>
      </c>
      <c r="C531" s="373" t="s">
        <v>21</v>
      </c>
      <c r="D531" s="373" t="s">
        <v>1225</v>
      </c>
      <c r="E531" s="528" t="s">
        <v>727</v>
      </c>
      <c r="F531" s="528"/>
      <c r="G531" s="371" t="s">
        <v>758</v>
      </c>
      <c r="H531" s="372">
        <v>0.4758</v>
      </c>
      <c r="I531" s="378">
        <v>219.67</v>
      </c>
      <c r="J531" s="378">
        <v>104.518986</v>
      </c>
    </row>
    <row r="532" spans="1:10" ht="0.95" customHeight="1" thickTop="1">
      <c r="A532" s="350"/>
      <c r="B532" s="350"/>
      <c r="C532" s="350"/>
      <c r="D532" s="350"/>
      <c r="E532" s="350"/>
      <c r="F532" s="350"/>
      <c r="G532" s="350"/>
      <c r="H532" s="350"/>
      <c r="I532" s="350"/>
      <c r="J532" s="350"/>
    </row>
    <row r="533" spans="1:10" ht="18" customHeight="1">
      <c r="A533" s="363" t="s">
        <v>1244</v>
      </c>
      <c r="B533" s="361" t="s">
        <v>695</v>
      </c>
      <c r="C533" s="363" t="s">
        <v>696</v>
      </c>
      <c r="D533" s="363" t="s">
        <v>697</v>
      </c>
      <c r="E533" s="522" t="s">
        <v>698</v>
      </c>
      <c r="F533" s="522"/>
      <c r="G533" s="362" t="s">
        <v>699</v>
      </c>
      <c r="H533" s="361" t="s">
        <v>700</v>
      </c>
      <c r="I533" s="361" t="s">
        <v>701</v>
      </c>
      <c r="J533" s="361" t="s">
        <v>702</v>
      </c>
    </row>
    <row r="534" spans="1:10" ht="78" customHeight="1">
      <c r="A534" s="359" t="s">
        <v>703</v>
      </c>
      <c r="B534" s="360" t="s">
        <v>1245</v>
      </c>
      <c r="C534" s="359" t="s">
        <v>21</v>
      </c>
      <c r="D534" s="359" t="s">
        <v>1246</v>
      </c>
      <c r="E534" s="523" t="s">
        <v>1247</v>
      </c>
      <c r="F534" s="523"/>
      <c r="G534" s="358" t="s">
        <v>758</v>
      </c>
      <c r="H534" s="357">
        <v>1</v>
      </c>
      <c r="I534" s="356">
        <v>597.17999999999995</v>
      </c>
      <c r="J534" s="356">
        <v>597.17999999999995</v>
      </c>
    </row>
    <row r="535" spans="1:10" ht="24" customHeight="1">
      <c r="A535" s="354" t="s">
        <v>707</v>
      </c>
      <c r="B535" s="355" t="s">
        <v>1094</v>
      </c>
      <c r="C535" s="354" t="s">
        <v>21</v>
      </c>
      <c r="D535" s="354" t="s">
        <v>965</v>
      </c>
      <c r="E535" s="520" t="s">
        <v>710</v>
      </c>
      <c r="F535" s="520"/>
      <c r="G535" s="353" t="s">
        <v>711</v>
      </c>
      <c r="H535" s="352">
        <v>1.0104139000000001</v>
      </c>
      <c r="I535" s="351">
        <v>33.619999999999997</v>
      </c>
      <c r="J535" s="351">
        <v>33.97</v>
      </c>
    </row>
    <row r="536" spans="1:10" ht="24" customHeight="1">
      <c r="A536" s="354" t="s">
        <v>707</v>
      </c>
      <c r="B536" s="355" t="s">
        <v>708</v>
      </c>
      <c r="C536" s="354" t="s">
        <v>21</v>
      </c>
      <c r="D536" s="354" t="s">
        <v>709</v>
      </c>
      <c r="E536" s="520" t="s">
        <v>710</v>
      </c>
      <c r="F536" s="520"/>
      <c r="G536" s="353" t="s">
        <v>711</v>
      </c>
      <c r="H536" s="352">
        <v>0.50520690000000001</v>
      </c>
      <c r="I536" s="351">
        <v>24.88</v>
      </c>
      <c r="J536" s="351">
        <v>12.56</v>
      </c>
    </row>
    <row r="537" spans="1:10" ht="24" customHeight="1">
      <c r="A537" s="373" t="s">
        <v>724</v>
      </c>
      <c r="B537" s="374" t="s">
        <v>1240</v>
      </c>
      <c r="C537" s="373" t="s">
        <v>21</v>
      </c>
      <c r="D537" s="373" t="s">
        <v>1241</v>
      </c>
      <c r="E537" s="528" t="s">
        <v>727</v>
      </c>
      <c r="F537" s="528"/>
      <c r="G537" s="371" t="s">
        <v>6</v>
      </c>
      <c r="H537" s="372">
        <v>1.16875</v>
      </c>
      <c r="I537" s="378">
        <v>20.41</v>
      </c>
      <c r="J537" s="378">
        <v>23.854187499999998</v>
      </c>
    </row>
    <row r="538" spans="1:10" ht="39" customHeight="1">
      <c r="A538" s="373" t="s">
        <v>724</v>
      </c>
      <c r="B538" s="374" t="s">
        <v>1248</v>
      </c>
      <c r="C538" s="373" t="s">
        <v>21</v>
      </c>
      <c r="D538" s="373" t="s">
        <v>1249</v>
      </c>
      <c r="E538" s="528" t="s">
        <v>727</v>
      </c>
      <c r="F538" s="528"/>
      <c r="G538" s="371" t="s">
        <v>6</v>
      </c>
      <c r="H538" s="372">
        <v>2.0832999999999999</v>
      </c>
      <c r="I538" s="378">
        <v>250.3</v>
      </c>
      <c r="J538" s="378">
        <v>521.44998999999996</v>
      </c>
    </row>
    <row r="539" spans="1:10" ht="39" customHeight="1" thickBot="1">
      <c r="A539" s="373" t="s">
        <v>724</v>
      </c>
      <c r="B539" s="374" t="s">
        <v>1238</v>
      </c>
      <c r="C539" s="373" t="s">
        <v>21</v>
      </c>
      <c r="D539" s="373" t="s">
        <v>1239</v>
      </c>
      <c r="E539" s="528" t="s">
        <v>727</v>
      </c>
      <c r="F539" s="528"/>
      <c r="G539" s="371" t="s">
        <v>6</v>
      </c>
      <c r="H539" s="372">
        <v>24.4</v>
      </c>
      <c r="I539" s="378">
        <v>0.22</v>
      </c>
      <c r="J539" s="378">
        <v>5.3680000000000003</v>
      </c>
    </row>
    <row r="540" spans="1:10" ht="0.95" customHeight="1" thickTop="1">
      <c r="A540" s="350"/>
      <c r="B540" s="350"/>
      <c r="C540" s="350"/>
      <c r="D540" s="350"/>
      <c r="E540" s="350"/>
      <c r="F540" s="350"/>
      <c r="G540" s="350"/>
      <c r="H540" s="350"/>
      <c r="I540" s="350"/>
      <c r="J540" s="350"/>
    </row>
    <row r="541" spans="1:10" ht="24" customHeight="1">
      <c r="A541" s="376" t="s">
        <v>1250</v>
      </c>
      <c r="B541" s="376"/>
      <c r="C541" s="376"/>
      <c r="D541" s="376" t="s">
        <v>1251</v>
      </c>
      <c r="E541" s="376"/>
      <c r="F541" s="521"/>
      <c r="G541" s="521"/>
      <c r="H541" s="377"/>
      <c r="I541" s="376"/>
      <c r="J541" s="375"/>
    </row>
    <row r="542" spans="1:10" ht="18" customHeight="1">
      <c r="A542" s="363" t="s">
        <v>1252</v>
      </c>
      <c r="B542" s="361" t="s">
        <v>695</v>
      </c>
      <c r="C542" s="363" t="s">
        <v>696</v>
      </c>
      <c r="D542" s="363" t="s">
        <v>697</v>
      </c>
      <c r="E542" s="522" t="s">
        <v>698</v>
      </c>
      <c r="F542" s="522"/>
      <c r="G542" s="362" t="s">
        <v>699</v>
      </c>
      <c r="H542" s="361" t="s">
        <v>700</v>
      </c>
      <c r="I542" s="361" t="s">
        <v>701</v>
      </c>
      <c r="J542" s="361" t="s">
        <v>702</v>
      </c>
    </row>
    <row r="543" spans="1:10" ht="65.099999999999994" customHeight="1">
      <c r="A543" s="359" t="s">
        <v>703</v>
      </c>
      <c r="B543" s="360" t="s">
        <v>184</v>
      </c>
      <c r="C543" s="359" t="s">
        <v>705</v>
      </c>
      <c r="D543" s="359" t="s">
        <v>1253</v>
      </c>
      <c r="E543" s="523" t="s">
        <v>1192</v>
      </c>
      <c r="F543" s="523"/>
      <c r="G543" s="358" t="s">
        <v>758</v>
      </c>
      <c r="H543" s="357">
        <v>1</v>
      </c>
      <c r="I543" s="356">
        <v>616.89</v>
      </c>
      <c r="J543" s="356">
        <v>616.89</v>
      </c>
    </row>
    <row r="544" spans="1:10" ht="39" customHeight="1">
      <c r="A544" s="354" t="s">
        <v>707</v>
      </c>
      <c r="B544" s="355" t="s">
        <v>981</v>
      </c>
      <c r="C544" s="354" t="s">
        <v>65</v>
      </c>
      <c r="D544" s="354" t="s">
        <v>982</v>
      </c>
      <c r="E544" s="520" t="s">
        <v>942</v>
      </c>
      <c r="F544" s="520"/>
      <c r="G544" s="353" t="s">
        <v>758</v>
      </c>
      <c r="H544" s="352">
        <v>2.1</v>
      </c>
      <c r="I544" s="351">
        <v>15.94</v>
      </c>
      <c r="J544" s="351">
        <v>33.47</v>
      </c>
    </row>
    <row r="545" spans="1:10" ht="39" customHeight="1">
      <c r="A545" s="354" t="s">
        <v>707</v>
      </c>
      <c r="B545" s="355" t="s">
        <v>1254</v>
      </c>
      <c r="C545" s="354" t="s">
        <v>65</v>
      </c>
      <c r="D545" s="354" t="s">
        <v>1255</v>
      </c>
      <c r="E545" s="520" t="s">
        <v>942</v>
      </c>
      <c r="F545" s="520"/>
      <c r="G545" s="353" t="s">
        <v>758</v>
      </c>
      <c r="H545" s="352">
        <v>1</v>
      </c>
      <c r="I545" s="351">
        <v>93.43</v>
      </c>
      <c r="J545" s="351">
        <v>93.43</v>
      </c>
    </row>
    <row r="546" spans="1:10" ht="39" customHeight="1">
      <c r="A546" s="373" t="s">
        <v>724</v>
      </c>
      <c r="B546" s="374" t="s">
        <v>1256</v>
      </c>
      <c r="C546" s="373" t="s">
        <v>21</v>
      </c>
      <c r="D546" s="373" t="s">
        <v>1257</v>
      </c>
      <c r="E546" s="528" t="s">
        <v>727</v>
      </c>
      <c r="F546" s="528"/>
      <c r="G546" s="371" t="s">
        <v>758</v>
      </c>
      <c r="H546" s="372">
        <v>1</v>
      </c>
      <c r="I546" s="378">
        <v>458.43</v>
      </c>
      <c r="J546" s="378">
        <v>458.43</v>
      </c>
    </row>
    <row r="547" spans="1:10" ht="51.95" customHeight="1" thickBot="1">
      <c r="A547" s="373" t="s">
        <v>724</v>
      </c>
      <c r="B547" s="374" t="s">
        <v>1258</v>
      </c>
      <c r="C547" s="373" t="s">
        <v>21</v>
      </c>
      <c r="D547" s="373" t="s">
        <v>1259</v>
      </c>
      <c r="E547" s="528" t="s">
        <v>727</v>
      </c>
      <c r="F547" s="528"/>
      <c r="G547" s="371" t="s">
        <v>6</v>
      </c>
      <c r="H547" s="372">
        <v>1</v>
      </c>
      <c r="I547" s="378">
        <v>31.56</v>
      </c>
      <c r="J547" s="378">
        <v>31.56</v>
      </c>
    </row>
    <row r="548" spans="1:10" ht="0.95" customHeight="1" thickTop="1">
      <c r="A548" s="350"/>
      <c r="B548" s="350"/>
      <c r="C548" s="350"/>
      <c r="D548" s="350"/>
      <c r="E548" s="350"/>
      <c r="F548" s="350"/>
      <c r="G548" s="350"/>
      <c r="H548" s="350"/>
      <c r="I548" s="350"/>
      <c r="J548" s="350"/>
    </row>
    <row r="549" spans="1:10" ht="18" customHeight="1">
      <c r="A549" s="363" t="s">
        <v>1260</v>
      </c>
      <c r="B549" s="361" t="s">
        <v>695</v>
      </c>
      <c r="C549" s="363" t="s">
        <v>696</v>
      </c>
      <c r="D549" s="363" t="s">
        <v>697</v>
      </c>
      <c r="E549" s="522" t="s">
        <v>698</v>
      </c>
      <c r="F549" s="522"/>
      <c r="G549" s="362" t="s">
        <v>699</v>
      </c>
      <c r="H549" s="361" t="s">
        <v>700</v>
      </c>
      <c r="I549" s="361" t="s">
        <v>701</v>
      </c>
      <c r="J549" s="361" t="s">
        <v>702</v>
      </c>
    </row>
    <row r="550" spans="1:10" ht="39" customHeight="1">
      <c r="A550" s="359" t="s">
        <v>703</v>
      </c>
      <c r="B550" s="360" t="s">
        <v>1261</v>
      </c>
      <c r="C550" s="359" t="s">
        <v>21</v>
      </c>
      <c r="D550" s="359" t="s">
        <v>1262</v>
      </c>
      <c r="E550" s="523" t="s">
        <v>876</v>
      </c>
      <c r="F550" s="523"/>
      <c r="G550" s="358" t="s">
        <v>758</v>
      </c>
      <c r="H550" s="357">
        <v>1</v>
      </c>
      <c r="I550" s="356">
        <v>27.45</v>
      </c>
      <c r="J550" s="356">
        <v>27.45</v>
      </c>
    </row>
    <row r="551" spans="1:10" ht="24" customHeight="1">
      <c r="A551" s="354" t="s">
        <v>707</v>
      </c>
      <c r="B551" s="355" t="s">
        <v>914</v>
      </c>
      <c r="C551" s="354" t="s">
        <v>21</v>
      </c>
      <c r="D551" s="354" t="s">
        <v>915</v>
      </c>
      <c r="E551" s="520" t="s">
        <v>710</v>
      </c>
      <c r="F551" s="520"/>
      <c r="G551" s="353" t="s">
        <v>711</v>
      </c>
      <c r="H551" s="352">
        <v>0.6069</v>
      </c>
      <c r="I551" s="351">
        <v>35.36</v>
      </c>
      <c r="J551" s="351">
        <v>21.45</v>
      </c>
    </row>
    <row r="552" spans="1:10" ht="24" customHeight="1" thickBot="1">
      <c r="A552" s="373" t="s">
        <v>724</v>
      </c>
      <c r="B552" s="374" t="s">
        <v>1263</v>
      </c>
      <c r="C552" s="373" t="s">
        <v>21</v>
      </c>
      <c r="D552" s="373" t="s">
        <v>1264</v>
      </c>
      <c r="E552" s="528" t="s">
        <v>727</v>
      </c>
      <c r="F552" s="528"/>
      <c r="G552" s="371" t="s">
        <v>918</v>
      </c>
      <c r="H552" s="372">
        <v>0.115</v>
      </c>
      <c r="I552" s="378">
        <v>52.26</v>
      </c>
      <c r="J552" s="378">
        <v>6.0099</v>
      </c>
    </row>
    <row r="553" spans="1:10" ht="0.95" customHeight="1" thickTop="1">
      <c r="A553" s="350"/>
      <c r="B553" s="350"/>
      <c r="C553" s="350"/>
      <c r="D553" s="350"/>
      <c r="E553" s="350"/>
      <c r="F553" s="350"/>
      <c r="G553" s="350"/>
      <c r="H553" s="350"/>
      <c r="I553" s="350"/>
      <c r="J553" s="350"/>
    </row>
    <row r="554" spans="1:10" ht="18" customHeight="1">
      <c r="A554" s="395" t="s">
        <v>1265</v>
      </c>
      <c r="B554" s="396" t="s">
        <v>695</v>
      </c>
      <c r="C554" s="395" t="s">
        <v>696</v>
      </c>
      <c r="D554" s="395" t="s">
        <v>697</v>
      </c>
      <c r="E554" s="535" t="s">
        <v>698</v>
      </c>
      <c r="F554" s="535"/>
      <c r="G554" s="397" t="s">
        <v>699</v>
      </c>
      <c r="H554" s="396" t="s">
        <v>700</v>
      </c>
      <c r="I554" s="396" t="s">
        <v>701</v>
      </c>
      <c r="J554" s="396" t="s">
        <v>702</v>
      </c>
    </row>
    <row r="555" spans="1:10" ht="39" customHeight="1">
      <c r="A555" s="398" t="s">
        <v>703</v>
      </c>
      <c r="B555" s="399" t="s">
        <v>1266</v>
      </c>
      <c r="C555" s="398" t="s">
        <v>705</v>
      </c>
      <c r="D555" s="398" t="s">
        <v>191</v>
      </c>
      <c r="E555" s="536" t="s">
        <v>1192</v>
      </c>
      <c r="F555" s="536"/>
      <c r="G555" s="400" t="s">
        <v>758</v>
      </c>
      <c r="H555" s="401">
        <v>1</v>
      </c>
      <c r="I555" s="402">
        <v>705.92</v>
      </c>
      <c r="J555" s="402">
        <v>705.92</v>
      </c>
    </row>
    <row r="556" spans="1:10" ht="26.1" customHeight="1" thickBot="1">
      <c r="A556" s="403" t="s">
        <v>724</v>
      </c>
      <c r="B556" s="404" t="s">
        <v>1267</v>
      </c>
      <c r="C556" s="403" t="s">
        <v>3308</v>
      </c>
      <c r="D556" s="403" t="s">
        <v>3307</v>
      </c>
      <c r="E556" s="537" t="s">
        <v>1268</v>
      </c>
      <c r="F556" s="537"/>
      <c r="G556" s="405" t="s">
        <v>758</v>
      </c>
      <c r="H556" s="406">
        <v>0.67700000000000005</v>
      </c>
      <c r="I556" s="407">
        <v>1042.73</v>
      </c>
      <c r="J556" s="407">
        <v>705.92</v>
      </c>
    </row>
    <row r="557" spans="1:10" ht="0.95" customHeight="1" thickTop="1">
      <c r="A557" s="350"/>
      <c r="B557" s="350"/>
      <c r="C557" s="350"/>
      <c r="D557" s="350"/>
      <c r="E557" s="350"/>
      <c r="F557" s="350"/>
      <c r="G557" s="350"/>
      <c r="H557" s="350"/>
      <c r="I557" s="350"/>
      <c r="J557" s="350"/>
    </row>
    <row r="558" spans="1:10" ht="24" customHeight="1">
      <c r="A558" s="376" t="s">
        <v>1269</v>
      </c>
      <c r="B558" s="376"/>
      <c r="C558" s="376"/>
      <c r="D558" s="376" t="s">
        <v>1270</v>
      </c>
      <c r="E558" s="376"/>
      <c r="F558" s="521"/>
      <c r="G558" s="521"/>
      <c r="H558" s="377"/>
      <c r="I558" s="376"/>
      <c r="J558" s="375">
        <v>55207.25</v>
      </c>
    </row>
    <row r="559" spans="1:10" ht="18" customHeight="1">
      <c r="A559" s="363" t="s">
        <v>1271</v>
      </c>
      <c r="B559" s="361" t="s">
        <v>695</v>
      </c>
      <c r="C559" s="363" t="s">
        <v>696</v>
      </c>
      <c r="D559" s="363" t="s">
        <v>697</v>
      </c>
      <c r="E559" s="522" t="s">
        <v>698</v>
      </c>
      <c r="F559" s="522"/>
      <c r="G559" s="362" t="s">
        <v>699</v>
      </c>
      <c r="H559" s="361" t="s">
        <v>700</v>
      </c>
      <c r="I559" s="361" t="s">
        <v>701</v>
      </c>
      <c r="J559" s="361" t="s">
        <v>702</v>
      </c>
    </row>
    <row r="560" spans="1:10" ht="65.099999999999994" customHeight="1">
      <c r="A560" s="359" t="s">
        <v>703</v>
      </c>
      <c r="B560" s="360" t="s">
        <v>195</v>
      </c>
      <c r="C560" s="359" t="s">
        <v>65</v>
      </c>
      <c r="D560" s="359" t="s">
        <v>1272</v>
      </c>
      <c r="E560" s="523" t="s">
        <v>942</v>
      </c>
      <c r="F560" s="523"/>
      <c r="G560" s="358" t="s">
        <v>758</v>
      </c>
      <c r="H560" s="357">
        <v>1</v>
      </c>
      <c r="I560" s="356">
        <v>396.22</v>
      </c>
      <c r="J560" s="356">
        <v>396.22</v>
      </c>
    </row>
    <row r="561" spans="1:10" ht="20.100000000000001" customHeight="1">
      <c r="A561" s="529"/>
      <c r="B561" s="529"/>
      <c r="C561" s="529"/>
      <c r="D561" s="529"/>
      <c r="E561" s="529"/>
      <c r="F561" s="529" t="s">
        <v>943</v>
      </c>
      <c r="G561" s="529"/>
      <c r="H561" s="529"/>
      <c r="I561" s="529"/>
      <c r="J561" s="349">
        <v>0</v>
      </c>
    </row>
    <row r="562" spans="1:10" ht="20.100000000000001" customHeight="1">
      <c r="A562" s="529"/>
      <c r="B562" s="529"/>
      <c r="C562" s="529"/>
      <c r="D562" s="529"/>
      <c r="E562" s="529"/>
      <c r="F562" s="529" t="s">
        <v>944</v>
      </c>
      <c r="G562" s="529"/>
      <c r="H562" s="529"/>
      <c r="I562" s="529"/>
      <c r="J562" s="349">
        <v>1</v>
      </c>
    </row>
    <row r="563" spans="1:10" ht="20.100000000000001" customHeight="1">
      <c r="A563" s="529"/>
      <c r="B563" s="529"/>
      <c r="C563" s="529"/>
      <c r="D563" s="529"/>
      <c r="E563" s="529"/>
      <c r="F563" s="529" t="s">
        <v>945</v>
      </c>
      <c r="G563" s="529"/>
      <c r="H563" s="529"/>
      <c r="I563" s="529"/>
      <c r="J563" s="349">
        <v>0</v>
      </c>
    </row>
    <row r="564" spans="1:10" ht="20.100000000000001" customHeight="1">
      <c r="A564" s="363" t="s">
        <v>946</v>
      </c>
      <c r="B564" s="361" t="s">
        <v>695</v>
      </c>
      <c r="C564" s="363" t="s">
        <v>696</v>
      </c>
      <c r="D564" s="363" t="s">
        <v>947</v>
      </c>
      <c r="E564" s="361" t="s">
        <v>948</v>
      </c>
      <c r="F564" s="361" t="s">
        <v>949</v>
      </c>
      <c r="G564" s="361" t="s">
        <v>950</v>
      </c>
      <c r="H564" s="361"/>
      <c r="I564" s="361"/>
      <c r="J564" s="361" t="s">
        <v>951</v>
      </c>
    </row>
    <row r="565" spans="1:10" ht="26.1" customHeight="1">
      <c r="A565" s="373" t="s">
        <v>724</v>
      </c>
      <c r="B565" s="374" t="s">
        <v>1273</v>
      </c>
      <c r="C565" s="373" t="s">
        <v>65</v>
      </c>
      <c r="D565" s="373" t="s">
        <v>1274</v>
      </c>
      <c r="E565" s="372">
        <v>2.6741000000000001E-2</v>
      </c>
      <c r="F565" s="371" t="s">
        <v>954</v>
      </c>
      <c r="G565" s="530" t="s">
        <v>3174</v>
      </c>
      <c r="H565" s="530"/>
      <c r="I565" s="528"/>
      <c r="J565" s="370" t="s">
        <v>1522</v>
      </c>
    </row>
    <row r="566" spans="1:10" ht="20.100000000000001" customHeight="1">
      <c r="A566" s="529"/>
      <c r="B566" s="529"/>
      <c r="C566" s="529"/>
      <c r="D566" s="529"/>
      <c r="E566" s="529"/>
      <c r="F566" s="529" t="s">
        <v>955</v>
      </c>
      <c r="G566" s="529"/>
      <c r="H566" s="529"/>
      <c r="I566" s="529"/>
      <c r="J566" s="349">
        <v>1.0995999999999999</v>
      </c>
    </row>
    <row r="567" spans="1:10" ht="20.100000000000001" customHeight="1">
      <c r="A567" s="363" t="s">
        <v>956</v>
      </c>
      <c r="B567" s="361" t="s">
        <v>695</v>
      </c>
      <c r="C567" s="363" t="s">
        <v>696</v>
      </c>
      <c r="D567" s="363" t="s">
        <v>957</v>
      </c>
      <c r="E567" s="361" t="s">
        <v>948</v>
      </c>
      <c r="F567" s="361" t="s">
        <v>949</v>
      </c>
      <c r="G567" s="361" t="s">
        <v>950</v>
      </c>
      <c r="H567" s="361"/>
      <c r="I567" s="361"/>
      <c r="J567" s="361" t="s">
        <v>951</v>
      </c>
    </row>
    <row r="568" spans="1:10" ht="24" customHeight="1">
      <c r="A568" s="354" t="s">
        <v>703</v>
      </c>
      <c r="B568" s="355" t="s">
        <v>962</v>
      </c>
      <c r="C568" s="354" t="s">
        <v>65</v>
      </c>
      <c r="D568" s="354" t="s">
        <v>709</v>
      </c>
      <c r="E568" s="352">
        <v>2.0952381</v>
      </c>
      <c r="F568" s="353" t="s">
        <v>963</v>
      </c>
      <c r="G568" s="531" t="s">
        <v>3063</v>
      </c>
      <c r="H568" s="531"/>
      <c r="I568" s="520"/>
      <c r="J568" s="364" t="s">
        <v>3173</v>
      </c>
    </row>
    <row r="569" spans="1:10" ht="24" customHeight="1">
      <c r="A569" s="354" t="s">
        <v>703</v>
      </c>
      <c r="B569" s="355" t="s">
        <v>964</v>
      </c>
      <c r="C569" s="354" t="s">
        <v>65</v>
      </c>
      <c r="D569" s="354" t="s">
        <v>965</v>
      </c>
      <c r="E569" s="352">
        <v>2.0952381</v>
      </c>
      <c r="F569" s="353" t="s">
        <v>963</v>
      </c>
      <c r="G569" s="531" t="s">
        <v>3061</v>
      </c>
      <c r="H569" s="531"/>
      <c r="I569" s="520"/>
      <c r="J569" s="364" t="s">
        <v>3172</v>
      </c>
    </row>
    <row r="570" spans="1:10" ht="39" customHeight="1">
      <c r="A570" s="354" t="s">
        <v>703</v>
      </c>
      <c r="B570" s="355" t="s">
        <v>1275</v>
      </c>
      <c r="C570" s="354" t="s">
        <v>65</v>
      </c>
      <c r="D570" s="354" t="s">
        <v>1276</v>
      </c>
      <c r="E570" s="352">
        <v>1</v>
      </c>
      <c r="F570" s="353" t="s">
        <v>758</v>
      </c>
      <c r="G570" s="531" t="s">
        <v>3171</v>
      </c>
      <c r="H570" s="531"/>
      <c r="I570" s="520"/>
      <c r="J570" s="364" t="s">
        <v>3171</v>
      </c>
    </row>
    <row r="571" spans="1:10" ht="39" customHeight="1">
      <c r="A571" s="354" t="s">
        <v>703</v>
      </c>
      <c r="B571" s="355" t="s">
        <v>1277</v>
      </c>
      <c r="C571" s="354" t="s">
        <v>65</v>
      </c>
      <c r="D571" s="354" t="s">
        <v>1278</v>
      </c>
      <c r="E571" s="352">
        <v>1.5107937</v>
      </c>
      <c r="F571" s="353" t="s">
        <v>1095</v>
      </c>
      <c r="G571" s="531" t="s">
        <v>3170</v>
      </c>
      <c r="H571" s="531"/>
      <c r="I571" s="520"/>
      <c r="J571" s="364" t="s">
        <v>3169</v>
      </c>
    </row>
    <row r="572" spans="1:10" ht="20.100000000000001" customHeight="1" thickBot="1">
      <c r="A572" s="529"/>
      <c r="B572" s="529"/>
      <c r="C572" s="529"/>
      <c r="D572" s="529"/>
      <c r="E572" s="529"/>
      <c r="F572" s="529" t="s">
        <v>966</v>
      </c>
      <c r="G572" s="529"/>
      <c r="H572" s="529"/>
      <c r="I572" s="529"/>
      <c r="J572" s="349">
        <v>395.125</v>
      </c>
    </row>
    <row r="573" spans="1:10" ht="0.95" customHeight="1" thickTop="1">
      <c r="A573" s="350"/>
      <c r="B573" s="350"/>
      <c r="C573" s="350"/>
      <c r="D573" s="350"/>
      <c r="E573" s="350"/>
      <c r="F573" s="350"/>
      <c r="G573" s="350"/>
      <c r="H573" s="350"/>
      <c r="I573" s="350"/>
      <c r="J573" s="350"/>
    </row>
    <row r="574" spans="1:10" ht="18" customHeight="1">
      <c r="A574" s="363" t="s">
        <v>1279</v>
      </c>
      <c r="B574" s="361" t="s">
        <v>695</v>
      </c>
      <c r="C574" s="363" t="s">
        <v>696</v>
      </c>
      <c r="D574" s="363" t="s">
        <v>697</v>
      </c>
      <c r="E574" s="522" t="s">
        <v>698</v>
      </c>
      <c r="F574" s="522"/>
      <c r="G574" s="362" t="s">
        <v>699</v>
      </c>
      <c r="H574" s="361" t="s">
        <v>700</v>
      </c>
      <c r="I574" s="361" t="s">
        <v>701</v>
      </c>
      <c r="J574" s="361" t="s">
        <v>702</v>
      </c>
    </row>
    <row r="575" spans="1:10" ht="51.95" customHeight="1">
      <c r="A575" s="359" t="s">
        <v>703</v>
      </c>
      <c r="B575" s="360" t="s">
        <v>198</v>
      </c>
      <c r="C575" s="359" t="s">
        <v>65</v>
      </c>
      <c r="D575" s="359" t="s">
        <v>199</v>
      </c>
      <c r="E575" s="523" t="s">
        <v>942</v>
      </c>
      <c r="F575" s="523"/>
      <c r="G575" s="358" t="s">
        <v>1095</v>
      </c>
      <c r="H575" s="357">
        <v>1</v>
      </c>
      <c r="I575" s="356">
        <v>223.54</v>
      </c>
      <c r="J575" s="356">
        <v>223.54</v>
      </c>
    </row>
    <row r="576" spans="1:10" ht="20.100000000000001" customHeight="1">
      <c r="A576" s="529"/>
      <c r="B576" s="529"/>
      <c r="C576" s="529"/>
      <c r="D576" s="529"/>
      <c r="E576" s="529"/>
      <c r="F576" s="529" t="s">
        <v>943</v>
      </c>
      <c r="G576" s="529"/>
      <c r="H576" s="529"/>
      <c r="I576" s="529"/>
      <c r="J576" s="349">
        <v>0</v>
      </c>
    </row>
    <row r="577" spans="1:10" ht="20.100000000000001" customHeight="1">
      <c r="A577" s="529"/>
      <c r="B577" s="529"/>
      <c r="C577" s="529"/>
      <c r="D577" s="529"/>
      <c r="E577" s="529"/>
      <c r="F577" s="529" t="s">
        <v>944</v>
      </c>
      <c r="G577" s="529"/>
      <c r="H577" s="529"/>
      <c r="I577" s="529"/>
      <c r="J577" s="349">
        <v>1</v>
      </c>
    </row>
    <row r="578" spans="1:10" ht="20.100000000000001" customHeight="1">
      <c r="A578" s="529"/>
      <c r="B578" s="529"/>
      <c r="C578" s="529"/>
      <c r="D578" s="529"/>
      <c r="E578" s="529"/>
      <c r="F578" s="529" t="s">
        <v>945</v>
      </c>
      <c r="G578" s="529"/>
      <c r="H578" s="529"/>
      <c r="I578" s="529"/>
      <c r="J578" s="349">
        <v>0</v>
      </c>
    </row>
    <row r="579" spans="1:10" ht="20.100000000000001" customHeight="1">
      <c r="A579" s="363" t="s">
        <v>956</v>
      </c>
      <c r="B579" s="361" t="s">
        <v>695</v>
      </c>
      <c r="C579" s="363" t="s">
        <v>696</v>
      </c>
      <c r="D579" s="363" t="s">
        <v>957</v>
      </c>
      <c r="E579" s="361" t="s">
        <v>948</v>
      </c>
      <c r="F579" s="361" t="s">
        <v>949</v>
      </c>
      <c r="G579" s="361" t="s">
        <v>950</v>
      </c>
      <c r="H579" s="361"/>
      <c r="I579" s="361"/>
      <c r="J579" s="361" t="s">
        <v>951</v>
      </c>
    </row>
    <row r="580" spans="1:10" ht="51.95" customHeight="1">
      <c r="A580" s="354" t="s">
        <v>703</v>
      </c>
      <c r="B580" s="355" t="s">
        <v>1280</v>
      </c>
      <c r="C580" s="354" t="s">
        <v>65</v>
      </c>
      <c r="D580" s="354" t="s">
        <v>1281</v>
      </c>
      <c r="E580" s="352">
        <v>1</v>
      </c>
      <c r="F580" s="353" t="s">
        <v>1095</v>
      </c>
      <c r="G580" s="531" t="s">
        <v>3168</v>
      </c>
      <c r="H580" s="531"/>
      <c r="I580" s="520"/>
      <c r="J580" s="364" t="s">
        <v>3168</v>
      </c>
    </row>
    <row r="581" spans="1:10" ht="20.100000000000001" customHeight="1" thickBot="1">
      <c r="A581" s="529"/>
      <c r="B581" s="529"/>
      <c r="C581" s="529"/>
      <c r="D581" s="529"/>
      <c r="E581" s="529"/>
      <c r="F581" s="529" t="s">
        <v>966</v>
      </c>
      <c r="G581" s="529"/>
      <c r="H581" s="529"/>
      <c r="I581" s="529"/>
      <c r="J581" s="349">
        <v>223.54</v>
      </c>
    </row>
    <row r="582" spans="1:10" ht="0.95" customHeight="1" thickTop="1">
      <c r="A582" s="350"/>
      <c r="B582" s="350"/>
      <c r="C582" s="350"/>
      <c r="D582" s="350"/>
      <c r="E582" s="350"/>
      <c r="F582" s="350"/>
      <c r="G582" s="350"/>
      <c r="H582" s="350"/>
      <c r="I582" s="350"/>
      <c r="J582" s="350"/>
    </row>
    <row r="583" spans="1:10" ht="18" customHeight="1">
      <c r="A583" s="363" t="s">
        <v>1282</v>
      </c>
      <c r="B583" s="361" t="s">
        <v>695</v>
      </c>
      <c r="C583" s="363" t="s">
        <v>696</v>
      </c>
      <c r="D583" s="363" t="s">
        <v>697</v>
      </c>
      <c r="E583" s="522" t="s">
        <v>698</v>
      </c>
      <c r="F583" s="522"/>
      <c r="G583" s="362" t="s">
        <v>699</v>
      </c>
      <c r="H583" s="361" t="s">
        <v>700</v>
      </c>
      <c r="I583" s="361" t="s">
        <v>701</v>
      </c>
      <c r="J583" s="361" t="s">
        <v>702</v>
      </c>
    </row>
    <row r="584" spans="1:10" ht="39" customHeight="1">
      <c r="A584" s="359" t="s">
        <v>703</v>
      </c>
      <c r="B584" s="360" t="s">
        <v>201</v>
      </c>
      <c r="C584" s="359" t="s">
        <v>65</v>
      </c>
      <c r="D584" s="359" t="s">
        <v>202</v>
      </c>
      <c r="E584" s="523" t="s">
        <v>942</v>
      </c>
      <c r="F584" s="523"/>
      <c r="G584" s="358" t="s">
        <v>1095</v>
      </c>
      <c r="H584" s="357">
        <v>1</v>
      </c>
      <c r="I584" s="356">
        <v>52.74</v>
      </c>
      <c r="J584" s="356">
        <v>52.74</v>
      </c>
    </row>
    <row r="585" spans="1:10" ht="20.100000000000001" customHeight="1">
      <c r="A585" s="529"/>
      <c r="B585" s="529"/>
      <c r="C585" s="529"/>
      <c r="D585" s="529"/>
      <c r="E585" s="529"/>
      <c r="F585" s="529" t="s">
        <v>943</v>
      </c>
      <c r="G585" s="529"/>
      <c r="H585" s="529"/>
      <c r="I585" s="529"/>
      <c r="J585" s="349">
        <v>0</v>
      </c>
    </row>
    <row r="586" spans="1:10" ht="20.100000000000001" customHeight="1">
      <c r="A586" s="529"/>
      <c r="B586" s="529"/>
      <c r="C586" s="529"/>
      <c r="D586" s="529"/>
      <c r="E586" s="529"/>
      <c r="F586" s="529" t="s">
        <v>944</v>
      </c>
      <c r="G586" s="529"/>
      <c r="H586" s="529"/>
      <c r="I586" s="529"/>
      <c r="J586" s="349">
        <v>1</v>
      </c>
    </row>
    <row r="587" spans="1:10" ht="20.100000000000001" customHeight="1">
      <c r="A587" s="529"/>
      <c r="B587" s="529"/>
      <c r="C587" s="529"/>
      <c r="D587" s="529"/>
      <c r="E587" s="529"/>
      <c r="F587" s="529" t="s">
        <v>945</v>
      </c>
      <c r="G587" s="529"/>
      <c r="H587" s="529"/>
      <c r="I587" s="529"/>
      <c r="J587" s="349">
        <v>0</v>
      </c>
    </row>
    <row r="588" spans="1:10" ht="20.100000000000001" customHeight="1">
      <c r="A588" s="363" t="s">
        <v>946</v>
      </c>
      <c r="B588" s="361" t="s">
        <v>695</v>
      </c>
      <c r="C588" s="363" t="s">
        <v>696</v>
      </c>
      <c r="D588" s="363" t="s">
        <v>947</v>
      </c>
      <c r="E588" s="361" t="s">
        <v>948</v>
      </c>
      <c r="F588" s="361" t="s">
        <v>949</v>
      </c>
      <c r="G588" s="361" t="s">
        <v>950</v>
      </c>
      <c r="H588" s="361"/>
      <c r="I588" s="361"/>
      <c r="J588" s="361" t="s">
        <v>951</v>
      </c>
    </row>
    <row r="589" spans="1:10" ht="26.1" customHeight="1">
      <c r="A589" s="373" t="s">
        <v>724</v>
      </c>
      <c r="B589" s="374" t="s">
        <v>952</v>
      </c>
      <c r="C589" s="373" t="s">
        <v>65</v>
      </c>
      <c r="D589" s="373" t="s">
        <v>953</v>
      </c>
      <c r="E589" s="372">
        <v>0.40799999999999997</v>
      </c>
      <c r="F589" s="371" t="s">
        <v>954</v>
      </c>
      <c r="G589" s="530" t="s">
        <v>3164</v>
      </c>
      <c r="H589" s="530"/>
      <c r="I589" s="528"/>
      <c r="J589" s="370" t="s">
        <v>3167</v>
      </c>
    </row>
    <row r="590" spans="1:10" ht="20.100000000000001" customHeight="1">
      <c r="A590" s="529"/>
      <c r="B590" s="529"/>
      <c r="C590" s="529"/>
      <c r="D590" s="529"/>
      <c r="E590" s="529"/>
      <c r="F590" s="529" t="s">
        <v>955</v>
      </c>
      <c r="G590" s="529"/>
      <c r="H590" s="529"/>
      <c r="I590" s="529"/>
      <c r="J590" s="349">
        <v>0.73440000000000005</v>
      </c>
    </row>
    <row r="591" spans="1:10" ht="20.100000000000001" customHeight="1">
      <c r="A591" s="363" t="s">
        <v>956</v>
      </c>
      <c r="B591" s="361" t="s">
        <v>695</v>
      </c>
      <c r="C591" s="363" t="s">
        <v>696</v>
      </c>
      <c r="D591" s="363" t="s">
        <v>957</v>
      </c>
      <c r="E591" s="361" t="s">
        <v>948</v>
      </c>
      <c r="F591" s="361" t="s">
        <v>949</v>
      </c>
      <c r="G591" s="361" t="s">
        <v>950</v>
      </c>
      <c r="H591" s="361"/>
      <c r="I591" s="361"/>
      <c r="J591" s="361" t="s">
        <v>951</v>
      </c>
    </row>
    <row r="592" spans="1:10" ht="51.95" customHeight="1">
      <c r="A592" s="354" t="s">
        <v>703</v>
      </c>
      <c r="B592" s="355" t="s">
        <v>1285</v>
      </c>
      <c r="C592" s="354" t="s">
        <v>65</v>
      </c>
      <c r="D592" s="354" t="s">
        <v>1286</v>
      </c>
      <c r="E592" s="352">
        <v>1</v>
      </c>
      <c r="F592" s="353" t="s">
        <v>1095</v>
      </c>
      <c r="G592" s="531" t="s">
        <v>3166</v>
      </c>
      <c r="H592" s="531"/>
      <c r="I592" s="520"/>
      <c r="J592" s="364" t="s">
        <v>3166</v>
      </c>
    </row>
    <row r="593" spans="1:10" ht="24" customHeight="1">
      <c r="A593" s="354" t="s">
        <v>703</v>
      </c>
      <c r="B593" s="355" t="s">
        <v>962</v>
      </c>
      <c r="C593" s="354" t="s">
        <v>65</v>
      </c>
      <c r="D593" s="354" t="s">
        <v>709</v>
      </c>
      <c r="E593" s="352">
        <v>9.1666700000000004E-2</v>
      </c>
      <c r="F593" s="353" t="s">
        <v>963</v>
      </c>
      <c r="G593" s="531" t="s">
        <v>3063</v>
      </c>
      <c r="H593" s="531"/>
      <c r="I593" s="520"/>
      <c r="J593" s="364" t="s">
        <v>3165</v>
      </c>
    </row>
    <row r="594" spans="1:10" ht="26.1" customHeight="1">
      <c r="A594" s="354" t="s">
        <v>703</v>
      </c>
      <c r="B594" s="355" t="s">
        <v>1283</v>
      </c>
      <c r="C594" s="354" t="s">
        <v>65</v>
      </c>
      <c r="D594" s="354" t="s">
        <v>1284</v>
      </c>
      <c r="E594" s="352">
        <v>1</v>
      </c>
      <c r="F594" s="353" t="s">
        <v>1095</v>
      </c>
      <c r="G594" s="531" t="s">
        <v>3164</v>
      </c>
      <c r="H594" s="531"/>
      <c r="I594" s="520"/>
      <c r="J594" s="364" t="s">
        <v>3164</v>
      </c>
    </row>
    <row r="595" spans="1:10" ht="24" customHeight="1">
      <c r="A595" s="354" t="s">
        <v>703</v>
      </c>
      <c r="B595" s="355" t="s">
        <v>1287</v>
      </c>
      <c r="C595" s="354" t="s">
        <v>65</v>
      </c>
      <c r="D595" s="354" t="s">
        <v>1288</v>
      </c>
      <c r="E595" s="352">
        <v>0.1833333</v>
      </c>
      <c r="F595" s="353" t="s">
        <v>963</v>
      </c>
      <c r="G595" s="531" t="s">
        <v>3163</v>
      </c>
      <c r="H595" s="531"/>
      <c r="I595" s="520"/>
      <c r="J595" s="364" t="s">
        <v>3162</v>
      </c>
    </row>
    <row r="596" spans="1:10" ht="20.100000000000001" customHeight="1" thickBot="1">
      <c r="A596" s="529"/>
      <c r="B596" s="529"/>
      <c r="C596" s="529"/>
      <c r="D596" s="529"/>
      <c r="E596" s="529"/>
      <c r="F596" s="529" t="s">
        <v>966</v>
      </c>
      <c r="G596" s="529"/>
      <c r="H596" s="529"/>
      <c r="I596" s="529"/>
      <c r="J596" s="349">
        <v>52.001899999999999</v>
      </c>
    </row>
    <row r="597" spans="1:10" ht="0.95" customHeight="1" thickTop="1">
      <c r="A597" s="350"/>
      <c r="B597" s="350"/>
      <c r="C597" s="350"/>
      <c r="D597" s="350"/>
      <c r="E597" s="350"/>
      <c r="F597" s="350"/>
      <c r="G597" s="350"/>
      <c r="H597" s="350"/>
      <c r="I597" s="350"/>
      <c r="J597" s="350"/>
    </row>
    <row r="598" spans="1:10" ht="24" customHeight="1">
      <c r="A598" s="376" t="s">
        <v>1289</v>
      </c>
      <c r="B598" s="376"/>
      <c r="C598" s="376"/>
      <c r="D598" s="376" t="s">
        <v>1290</v>
      </c>
      <c r="E598" s="376"/>
      <c r="F598" s="521"/>
      <c r="G598" s="521"/>
      <c r="H598" s="377"/>
      <c r="I598" s="376"/>
      <c r="J598" s="375">
        <v>7607.81</v>
      </c>
    </row>
    <row r="599" spans="1:10" ht="18" customHeight="1">
      <c r="A599" s="363" t="s">
        <v>1291</v>
      </c>
      <c r="B599" s="361" t="s">
        <v>695</v>
      </c>
      <c r="C599" s="363" t="s">
        <v>696</v>
      </c>
      <c r="D599" s="363" t="s">
        <v>697</v>
      </c>
      <c r="E599" s="522" t="s">
        <v>698</v>
      </c>
      <c r="F599" s="522"/>
      <c r="G599" s="362" t="s">
        <v>699</v>
      </c>
      <c r="H599" s="361" t="s">
        <v>700</v>
      </c>
      <c r="I599" s="361" t="s">
        <v>701</v>
      </c>
      <c r="J599" s="361" t="s">
        <v>702</v>
      </c>
    </row>
    <row r="600" spans="1:10" ht="26.1" customHeight="1">
      <c r="A600" s="359" t="s">
        <v>703</v>
      </c>
      <c r="B600" s="360" t="s">
        <v>206</v>
      </c>
      <c r="C600" s="359" t="s">
        <v>65</v>
      </c>
      <c r="D600" s="359" t="s">
        <v>1292</v>
      </c>
      <c r="E600" s="523" t="s">
        <v>942</v>
      </c>
      <c r="F600" s="523"/>
      <c r="G600" s="358" t="s">
        <v>1095</v>
      </c>
      <c r="H600" s="357">
        <v>1</v>
      </c>
      <c r="I600" s="356">
        <v>32.39</v>
      </c>
      <c r="J600" s="356">
        <v>32.39</v>
      </c>
    </row>
    <row r="601" spans="1:10" ht="20.100000000000001" customHeight="1">
      <c r="A601" s="529"/>
      <c r="B601" s="529"/>
      <c r="C601" s="529"/>
      <c r="D601" s="529"/>
      <c r="E601" s="529"/>
      <c r="F601" s="529" t="s">
        <v>943</v>
      </c>
      <c r="G601" s="529"/>
      <c r="H601" s="529"/>
      <c r="I601" s="529"/>
      <c r="J601" s="349">
        <v>0</v>
      </c>
    </row>
    <row r="602" spans="1:10" ht="20.100000000000001" customHeight="1">
      <c r="A602" s="529"/>
      <c r="B602" s="529"/>
      <c r="C602" s="529"/>
      <c r="D602" s="529"/>
      <c r="E602" s="529"/>
      <c r="F602" s="529" t="s">
        <v>944</v>
      </c>
      <c r="G602" s="529"/>
      <c r="H602" s="529"/>
      <c r="I602" s="529"/>
      <c r="J602" s="349">
        <v>1</v>
      </c>
    </row>
    <row r="603" spans="1:10" ht="20.100000000000001" customHeight="1">
      <c r="A603" s="529"/>
      <c r="B603" s="529"/>
      <c r="C603" s="529"/>
      <c r="D603" s="529"/>
      <c r="E603" s="529"/>
      <c r="F603" s="529" t="s">
        <v>945</v>
      </c>
      <c r="G603" s="529"/>
      <c r="H603" s="529"/>
      <c r="I603" s="529"/>
      <c r="J603" s="349">
        <v>0</v>
      </c>
    </row>
    <row r="604" spans="1:10" ht="20.100000000000001" customHeight="1">
      <c r="A604" s="363" t="s">
        <v>946</v>
      </c>
      <c r="B604" s="361" t="s">
        <v>695</v>
      </c>
      <c r="C604" s="363" t="s">
        <v>696</v>
      </c>
      <c r="D604" s="363" t="s">
        <v>947</v>
      </c>
      <c r="E604" s="361" t="s">
        <v>948</v>
      </c>
      <c r="F604" s="361" t="s">
        <v>949</v>
      </c>
      <c r="G604" s="361" t="s">
        <v>950</v>
      </c>
      <c r="H604" s="361"/>
      <c r="I604" s="361"/>
      <c r="J604" s="361" t="s">
        <v>951</v>
      </c>
    </row>
    <row r="605" spans="1:10" ht="39" customHeight="1">
      <c r="A605" s="373" t="s">
        <v>724</v>
      </c>
      <c r="B605" s="374" t="s">
        <v>1293</v>
      </c>
      <c r="C605" s="373" t="s">
        <v>65</v>
      </c>
      <c r="D605" s="373" t="s">
        <v>1294</v>
      </c>
      <c r="E605" s="372">
        <v>1.05</v>
      </c>
      <c r="F605" s="371" t="s">
        <v>1095</v>
      </c>
      <c r="G605" s="530" t="s">
        <v>1295</v>
      </c>
      <c r="H605" s="530"/>
      <c r="I605" s="528"/>
      <c r="J605" s="370" t="s">
        <v>1296</v>
      </c>
    </row>
    <row r="606" spans="1:10" ht="20.100000000000001" customHeight="1">
      <c r="A606" s="529"/>
      <c r="B606" s="529"/>
      <c r="C606" s="529"/>
      <c r="D606" s="529"/>
      <c r="E606" s="529"/>
      <c r="F606" s="529" t="s">
        <v>955</v>
      </c>
      <c r="G606" s="529"/>
      <c r="H606" s="529"/>
      <c r="I606" s="529"/>
      <c r="J606" s="349">
        <v>8.9774999999999991</v>
      </c>
    </row>
    <row r="607" spans="1:10" ht="20.100000000000001" customHeight="1">
      <c r="A607" s="363" t="s">
        <v>956</v>
      </c>
      <c r="B607" s="361" t="s">
        <v>695</v>
      </c>
      <c r="C607" s="363" t="s">
        <v>696</v>
      </c>
      <c r="D607" s="363" t="s">
        <v>957</v>
      </c>
      <c r="E607" s="361" t="s">
        <v>948</v>
      </c>
      <c r="F607" s="361" t="s">
        <v>949</v>
      </c>
      <c r="G607" s="361" t="s">
        <v>950</v>
      </c>
      <c r="H607" s="361"/>
      <c r="I607" s="361"/>
      <c r="J607" s="361" t="s">
        <v>951</v>
      </c>
    </row>
    <row r="608" spans="1:10" ht="24" customHeight="1">
      <c r="A608" s="354" t="s">
        <v>703</v>
      </c>
      <c r="B608" s="355" t="s">
        <v>964</v>
      </c>
      <c r="C608" s="354" t="s">
        <v>65</v>
      </c>
      <c r="D608" s="354" t="s">
        <v>965</v>
      </c>
      <c r="E608" s="352">
        <v>0.4</v>
      </c>
      <c r="F608" s="353" t="s">
        <v>963</v>
      </c>
      <c r="G608" s="531" t="s">
        <v>3061</v>
      </c>
      <c r="H608" s="531"/>
      <c r="I608" s="520"/>
      <c r="J608" s="364" t="s">
        <v>3244</v>
      </c>
    </row>
    <row r="609" spans="1:10" ht="24" customHeight="1">
      <c r="A609" s="354" t="s">
        <v>703</v>
      </c>
      <c r="B609" s="355" t="s">
        <v>962</v>
      </c>
      <c r="C609" s="354" t="s">
        <v>65</v>
      </c>
      <c r="D609" s="354" t="s">
        <v>709</v>
      </c>
      <c r="E609" s="352">
        <v>0.4</v>
      </c>
      <c r="F609" s="353" t="s">
        <v>963</v>
      </c>
      <c r="G609" s="531" t="s">
        <v>3063</v>
      </c>
      <c r="H609" s="531"/>
      <c r="I609" s="520"/>
      <c r="J609" s="364" t="s">
        <v>3243</v>
      </c>
    </row>
    <row r="610" spans="1:10" ht="20.100000000000001" customHeight="1" thickBot="1">
      <c r="A610" s="529"/>
      <c r="B610" s="529"/>
      <c r="C610" s="529"/>
      <c r="D610" s="529"/>
      <c r="E610" s="529"/>
      <c r="F610" s="529" t="s">
        <v>966</v>
      </c>
      <c r="G610" s="529"/>
      <c r="H610" s="529"/>
      <c r="I610" s="529"/>
      <c r="J610" s="349">
        <v>23.408000000000001</v>
      </c>
    </row>
    <row r="611" spans="1:10" ht="0.95" customHeight="1" thickTop="1">
      <c r="A611" s="350"/>
      <c r="B611" s="350"/>
      <c r="C611" s="350"/>
      <c r="D611" s="350"/>
      <c r="E611" s="350"/>
      <c r="F611" s="350"/>
      <c r="G611" s="350"/>
      <c r="H611" s="350"/>
      <c r="I611" s="350"/>
      <c r="J611" s="350"/>
    </row>
    <row r="612" spans="1:10" ht="18" customHeight="1">
      <c r="A612" s="363" t="s">
        <v>1297</v>
      </c>
      <c r="B612" s="361" t="s">
        <v>695</v>
      </c>
      <c r="C612" s="363" t="s">
        <v>696</v>
      </c>
      <c r="D612" s="363" t="s">
        <v>697</v>
      </c>
      <c r="E612" s="522" t="s">
        <v>698</v>
      </c>
      <c r="F612" s="522"/>
      <c r="G612" s="362" t="s">
        <v>699</v>
      </c>
      <c r="H612" s="361" t="s">
        <v>700</v>
      </c>
      <c r="I612" s="361" t="s">
        <v>701</v>
      </c>
      <c r="J612" s="361" t="s">
        <v>702</v>
      </c>
    </row>
    <row r="613" spans="1:10" ht="39" customHeight="1">
      <c r="A613" s="359" t="s">
        <v>703</v>
      </c>
      <c r="B613" s="360" t="s">
        <v>209</v>
      </c>
      <c r="C613" s="359" t="s">
        <v>65</v>
      </c>
      <c r="D613" s="359" t="s">
        <v>1298</v>
      </c>
      <c r="E613" s="523" t="s">
        <v>942</v>
      </c>
      <c r="F613" s="523"/>
      <c r="G613" s="358" t="s">
        <v>1095</v>
      </c>
      <c r="H613" s="357">
        <v>1</v>
      </c>
      <c r="I613" s="356">
        <v>38.21</v>
      </c>
      <c r="J613" s="356">
        <v>38.21</v>
      </c>
    </row>
    <row r="614" spans="1:10" ht="20.100000000000001" customHeight="1">
      <c r="A614" s="529"/>
      <c r="B614" s="529"/>
      <c r="C614" s="529"/>
      <c r="D614" s="529"/>
      <c r="E614" s="529"/>
      <c r="F614" s="529" t="s">
        <v>943</v>
      </c>
      <c r="G614" s="529"/>
      <c r="H614" s="529"/>
      <c r="I614" s="529"/>
      <c r="J614" s="349">
        <v>0</v>
      </c>
    </row>
    <row r="615" spans="1:10" ht="20.100000000000001" customHeight="1">
      <c r="A615" s="529"/>
      <c r="B615" s="529"/>
      <c r="C615" s="529"/>
      <c r="D615" s="529"/>
      <c r="E615" s="529"/>
      <c r="F615" s="529" t="s">
        <v>944</v>
      </c>
      <c r="G615" s="529"/>
      <c r="H615" s="529"/>
      <c r="I615" s="529"/>
      <c r="J615" s="349">
        <v>1</v>
      </c>
    </row>
    <row r="616" spans="1:10" ht="20.100000000000001" customHeight="1">
      <c r="A616" s="529"/>
      <c r="B616" s="529"/>
      <c r="C616" s="529"/>
      <c r="D616" s="529"/>
      <c r="E616" s="529"/>
      <c r="F616" s="529" t="s">
        <v>945</v>
      </c>
      <c r="G616" s="529"/>
      <c r="H616" s="529"/>
      <c r="I616" s="529"/>
      <c r="J616" s="349">
        <v>0</v>
      </c>
    </row>
    <row r="617" spans="1:10" ht="20.100000000000001" customHeight="1">
      <c r="A617" s="363" t="s">
        <v>946</v>
      </c>
      <c r="B617" s="361" t="s">
        <v>695</v>
      </c>
      <c r="C617" s="363" t="s">
        <v>696</v>
      </c>
      <c r="D617" s="363" t="s">
        <v>947</v>
      </c>
      <c r="E617" s="361" t="s">
        <v>948</v>
      </c>
      <c r="F617" s="361" t="s">
        <v>949</v>
      </c>
      <c r="G617" s="361" t="s">
        <v>950</v>
      </c>
      <c r="H617" s="361"/>
      <c r="I617" s="361"/>
      <c r="J617" s="361" t="s">
        <v>951</v>
      </c>
    </row>
    <row r="618" spans="1:10" ht="51.95" customHeight="1">
      <c r="A618" s="373" t="s">
        <v>724</v>
      </c>
      <c r="B618" s="374" t="s">
        <v>1299</v>
      </c>
      <c r="C618" s="373" t="s">
        <v>65</v>
      </c>
      <c r="D618" s="373" t="s">
        <v>1300</v>
      </c>
      <c r="E618" s="372">
        <v>0.6666666</v>
      </c>
      <c r="F618" s="371" t="s">
        <v>990</v>
      </c>
      <c r="G618" s="530" t="s">
        <v>3242</v>
      </c>
      <c r="H618" s="530"/>
      <c r="I618" s="528"/>
      <c r="J618" s="370" t="s">
        <v>3241</v>
      </c>
    </row>
    <row r="619" spans="1:10" ht="20.100000000000001" customHeight="1">
      <c r="A619" s="529"/>
      <c r="B619" s="529"/>
      <c r="C619" s="529"/>
      <c r="D619" s="529"/>
      <c r="E619" s="529"/>
      <c r="F619" s="529" t="s">
        <v>955</v>
      </c>
      <c r="G619" s="529"/>
      <c r="H619" s="529"/>
      <c r="I619" s="529"/>
      <c r="J619" s="349">
        <v>28.993300000000001</v>
      </c>
    </row>
    <row r="620" spans="1:10" ht="20.100000000000001" customHeight="1">
      <c r="A620" s="363" t="s">
        <v>956</v>
      </c>
      <c r="B620" s="361" t="s">
        <v>695</v>
      </c>
      <c r="C620" s="363" t="s">
        <v>696</v>
      </c>
      <c r="D620" s="363" t="s">
        <v>957</v>
      </c>
      <c r="E620" s="361" t="s">
        <v>948</v>
      </c>
      <c r="F620" s="361" t="s">
        <v>949</v>
      </c>
      <c r="G620" s="361" t="s">
        <v>950</v>
      </c>
      <c r="H620" s="361"/>
      <c r="I620" s="361"/>
      <c r="J620" s="361" t="s">
        <v>951</v>
      </c>
    </row>
    <row r="621" spans="1:10" ht="24" customHeight="1">
      <c r="A621" s="354" t="s">
        <v>703</v>
      </c>
      <c r="B621" s="355" t="s">
        <v>964</v>
      </c>
      <c r="C621" s="354" t="s">
        <v>65</v>
      </c>
      <c r="D621" s="354" t="s">
        <v>965</v>
      </c>
      <c r="E621" s="352">
        <v>0.2</v>
      </c>
      <c r="F621" s="353" t="s">
        <v>963</v>
      </c>
      <c r="G621" s="531" t="s">
        <v>3061</v>
      </c>
      <c r="H621" s="531"/>
      <c r="I621" s="520"/>
      <c r="J621" s="364" t="s">
        <v>3240</v>
      </c>
    </row>
    <row r="622" spans="1:10" ht="24" customHeight="1">
      <c r="A622" s="354" t="s">
        <v>703</v>
      </c>
      <c r="B622" s="355" t="s">
        <v>962</v>
      </c>
      <c r="C622" s="354" t="s">
        <v>65</v>
      </c>
      <c r="D622" s="354" t="s">
        <v>709</v>
      </c>
      <c r="E622" s="352">
        <v>0.1</v>
      </c>
      <c r="F622" s="353" t="s">
        <v>963</v>
      </c>
      <c r="G622" s="531" t="s">
        <v>3063</v>
      </c>
      <c r="H622" s="531"/>
      <c r="I622" s="520"/>
      <c r="J622" s="364" t="s">
        <v>3239</v>
      </c>
    </row>
    <row r="623" spans="1:10" ht="20.100000000000001" customHeight="1" thickBot="1">
      <c r="A623" s="529"/>
      <c r="B623" s="529"/>
      <c r="C623" s="529"/>
      <c r="D623" s="529"/>
      <c r="E623" s="529"/>
      <c r="F623" s="529" t="s">
        <v>966</v>
      </c>
      <c r="G623" s="529"/>
      <c r="H623" s="529"/>
      <c r="I623" s="529"/>
      <c r="J623" s="349">
        <v>9.2149999999999999</v>
      </c>
    </row>
    <row r="624" spans="1:10" ht="0.95" customHeight="1" thickTop="1">
      <c r="A624" s="350"/>
      <c r="B624" s="350"/>
      <c r="C624" s="350"/>
      <c r="D624" s="350"/>
      <c r="E624" s="350"/>
      <c r="F624" s="350"/>
      <c r="G624" s="350"/>
      <c r="H624" s="350"/>
      <c r="I624" s="350"/>
      <c r="J624" s="350"/>
    </row>
    <row r="625" spans="1:10" ht="18" customHeight="1">
      <c r="A625" s="363" t="s">
        <v>1301</v>
      </c>
      <c r="B625" s="361" t="s">
        <v>695</v>
      </c>
      <c r="C625" s="363" t="s">
        <v>696</v>
      </c>
      <c r="D625" s="363" t="s">
        <v>697</v>
      </c>
      <c r="E625" s="522" t="s">
        <v>698</v>
      </c>
      <c r="F625" s="522"/>
      <c r="G625" s="362" t="s">
        <v>699</v>
      </c>
      <c r="H625" s="361" t="s">
        <v>700</v>
      </c>
      <c r="I625" s="361" t="s">
        <v>701</v>
      </c>
      <c r="J625" s="361" t="s">
        <v>702</v>
      </c>
    </row>
    <row r="626" spans="1:10" ht="26.1" customHeight="1">
      <c r="A626" s="359" t="s">
        <v>703</v>
      </c>
      <c r="B626" s="360" t="s">
        <v>212</v>
      </c>
      <c r="C626" s="359" t="s">
        <v>65</v>
      </c>
      <c r="D626" s="359" t="s">
        <v>213</v>
      </c>
      <c r="E626" s="523" t="s">
        <v>942</v>
      </c>
      <c r="F626" s="523"/>
      <c r="G626" s="358" t="s">
        <v>758</v>
      </c>
      <c r="H626" s="357">
        <v>1</v>
      </c>
      <c r="I626" s="356">
        <v>11.36</v>
      </c>
      <c r="J626" s="356">
        <v>11.36</v>
      </c>
    </row>
    <row r="627" spans="1:10" ht="20.100000000000001" customHeight="1">
      <c r="A627" s="529"/>
      <c r="B627" s="529"/>
      <c r="C627" s="529"/>
      <c r="D627" s="529"/>
      <c r="E627" s="529"/>
      <c r="F627" s="529" t="s">
        <v>943</v>
      </c>
      <c r="G627" s="529"/>
      <c r="H627" s="529"/>
      <c r="I627" s="529"/>
      <c r="J627" s="349">
        <v>0</v>
      </c>
    </row>
    <row r="628" spans="1:10" ht="20.100000000000001" customHeight="1">
      <c r="A628" s="529"/>
      <c r="B628" s="529"/>
      <c r="C628" s="529"/>
      <c r="D628" s="529"/>
      <c r="E628" s="529"/>
      <c r="F628" s="529" t="s">
        <v>944</v>
      </c>
      <c r="G628" s="529"/>
      <c r="H628" s="529"/>
      <c r="I628" s="529"/>
      <c r="J628" s="349">
        <v>1</v>
      </c>
    </row>
    <row r="629" spans="1:10" ht="20.100000000000001" customHeight="1">
      <c r="A629" s="529"/>
      <c r="B629" s="529"/>
      <c r="C629" s="529"/>
      <c r="D629" s="529"/>
      <c r="E629" s="529"/>
      <c r="F629" s="529" t="s">
        <v>945</v>
      </c>
      <c r="G629" s="529"/>
      <c r="H629" s="529"/>
      <c r="I629" s="529"/>
      <c r="J629" s="349">
        <v>0</v>
      </c>
    </row>
    <row r="630" spans="1:10" ht="20.100000000000001" customHeight="1">
      <c r="A630" s="363" t="s">
        <v>946</v>
      </c>
      <c r="B630" s="361" t="s">
        <v>695</v>
      </c>
      <c r="C630" s="363" t="s">
        <v>696</v>
      </c>
      <c r="D630" s="363" t="s">
        <v>947</v>
      </c>
      <c r="E630" s="361" t="s">
        <v>948</v>
      </c>
      <c r="F630" s="361" t="s">
        <v>949</v>
      </c>
      <c r="G630" s="361" t="s">
        <v>950</v>
      </c>
      <c r="H630" s="361"/>
      <c r="I630" s="361"/>
      <c r="J630" s="361" t="s">
        <v>951</v>
      </c>
    </row>
    <row r="631" spans="1:10" ht="39" customHeight="1">
      <c r="A631" s="373" t="s">
        <v>724</v>
      </c>
      <c r="B631" s="374" t="s">
        <v>1302</v>
      </c>
      <c r="C631" s="373" t="s">
        <v>65</v>
      </c>
      <c r="D631" s="373" t="s">
        <v>1303</v>
      </c>
      <c r="E631" s="372">
        <v>1.05</v>
      </c>
      <c r="F631" s="371" t="s">
        <v>758</v>
      </c>
      <c r="G631" s="530" t="s">
        <v>3238</v>
      </c>
      <c r="H631" s="530"/>
      <c r="I631" s="528"/>
      <c r="J631" s="370" t="s">
        <v>3237</v>
      </c>
    </row>
    <row r="632" spans="1:10" ht="20.100000000000001" customHeight="1">
      <c r="A632" s="529"/>
      <c r="B632" s="529"/>
      <c r="C632" s="529"/>
      <c r="D632" s="529"/>
      <c r="E632" s="529"/>
      <c r="F632" s="529" t="s">
        <v>955</v>
      </c>
      <c r="G632" s="529"/>
      <c r="H632" s="529"/>
      <c r="I632" s="529"/>
      <c r="J632" s="349">
        <v>7.4550000000000001</v>
      </c>
    </row>
    <row r="633" spans="1:10" ht="20.100000000000001" customHeight="1">
      <c r="A633" s="363" t="s">
        <v>956</v>
      </c>
      <c r="B633" s="361" t="s">
        <v>695</v>
      </c>
      <c r="C633" s="363" t="s">
        <v>696</v>
      </c>
      <c r="D633" s="363" t="s">
        <v>957</v>
      </c>
      <c r="E633" s="361" t="s">
        <v>948</v>
      </c>
      <c r="F633" s="361" t="s">
        <v>949</v>
      </c>
      <c r="G633" s="361" t="s">
        <v>950</v>
      </c>
      <c r="H633" s="361"/>
      <c r="I633" s="361"/>
      <c r="J633" s="361" t="s">
        <v>951</v>
      </c>
    </row>
    <row r="634" spans="1:10" ht="24" customHeight="1">
      <c r="A634" s="354" t="s">
        <v>703</v>
      </c>
      <c r="B634" s="355" t="s">
        <v>964</v>
      </c>
      <c r="C634" s="354" t="s">
        <v>65</v>
      </c>
      <c r="D634" s="354" t="s">
        <v>965</v>
      </c>
      <c r="E634" s="352">
        <v>6.6666600000000006E-2</v>
      </c>
      <c r="F634" s="353" t="s">
        <v>963</v>
      </c>
      <c r="G634" s="531" t="s">
        <v>3061</v>
      </c>
      <c r="H634" s="531"/>
      <c r="I634" s="520"/>
      <c r="J634" s="364" t="s">
        <v>3123</v>
      </c>
    </row>
    <row r="635" spans="1:10" ht="24" customHeight="1">
      <c r="A635" s="354" t="s">
        <v>703</v>
      </c>
      <c r="B635" s="355" t="s">
        <v>962</v>
      </c>
      <c r="C635" s="354" t="s">
        <v>65</v>
      </c>
      <c r="D635" s="354" t="s">
        <v>709</v>
      </c>
      <c r="E635" s="352">
        <v>6.6666600000000006E-2</v>
      </c>
      <c r="F635" s="353" t="s">
        <v>963</v>
      </c>
      <c r="G635" s="531" t="s">
        <v>3063</v>
      </c>
      <c r="H635" s="531"/>
      <c r="I635" s="520"/>
      <c r="J635" s="364" t="s">
        <v>3236</v>
      </c>
    </row>
    <row r="636" spans="1:10" ht="20.100000000000001" customHeight="1" thickBot="1">
      <c r="A636" s="529"/>
      <c r="B636" s="529"/>
      <c r="C636" s="529"/>
      <c r="D636" s="529"/>
      <c r="E636" s="529"/>
      <c r="F636" s="529" t="s">
        <v>966</v>
      </c>
      <c r="G636" s="529"/>
      <c r="H636" s="529"/>
      <c r="I636" s="529"/>
      <c r="J636" s="349">
        <v>3.9013</v>
      </c>
    </row>
    <row r="637" spans="1:10" ht="0.95" customHeight="1" thickTop="1">
      <c r="A637" s="350"/>
      <c r="B637" s="350"/>
      <c r="C637" s="350"/>
      <c r="D637" s="350"/>
      <c r="E637" s="350"/>
      <c r="F637" s="350"/>
      <c r="G637" s="350"/>
      <c r="H637" s="350"/>
      <c r="I637" s="350"/>
      <c r="J637" s="350"/>
    </row>
    <row r="638" spans="1:10" ht="24" customHeight="1">
      <c r="A638" s="376" t="s">
        <v>1304</v>
      </c>
      <c r="B638" s="376"/>
      <c r="C638" s="376"/>
      <c r="D638" s="376" t="s">
        <v>1305</v>
      </c>
      <c r="E638" s="376"/>
      <c r="F638" s="521"/>
      <c r="G638" s="521"/>
      <c r="H638" s="377"/>
      <c r="I638" s="376"/>
      <c r="J638" s="375">
        <v>63417.18</v>
      </c>
    </row>
    <row r="639" spans="1:10" ht="18" customHeight="1">
      <c r="A639" s="363" t="s">
        <v>1306</v>
      </c>
      <c r="B639" s="361" t="s">
        <v>695</v>
      </c>
      <c r="C639" s="363" t="s">
        <v>696</v>
      </c>
      <c r="D639" s="363" t="s">
        <v>697</v>
      </c>
      <c r="E639" s="522" t="s">
        <v>698</v>
      </c>
      <c r="F639" s="522"/>
      <c r="G639" s="362" t="s">
        <v>699</v>
      </c>
      <c r="H639" s="361" t="s">
        <v>700</v>
      </c>
      <c r="I639" s="361" t="s">
        <v>701</v>
      </c>
      <c r="J639" s="361" t="s">
        <v>702</v>
      </c>
    </row>
    <row r="640" spans="1:10" ht="65.099999999999994" customHeight="1">
      <c r="A640" s="359" t="s">
        <v>703</v>
      </c>
      <c r="B640" s="360" t="s">
        <v>1307</v>
      </c>
      <c r="C640" s="359" t="s">
        <v>21</v>
      </c>
      <c r="D640" s="359" t="s">
        <v>1308</v>
      </c>
      <c r="E640" s="523" t="s">
        <v>1309</v>
      </c>
      <c r="F640" s="523"/>
      <c r="G640" s="358" t="s">
        <v>758</v>
      </c>
      <c r="H640" s="357">
        <v>1</v>
      </c>
      <c r="I640" s="356">
        <v>110.51</v>
      </c>
      <c r="J640" s="356">
        <v>110.51</v>
      </c>
    </row>
    <row r="641" spans="1:10" ht="39" customHeight="1">
      <c r="A641" s="354" t="s">
        <v>707</v>
      </c>
      <c r="B641" s="355" t="s">
        <v>1318</v>
      </c>
      <c r="C641" s="354" t="s">
        <v>21</v>
      </c>
      <c r="D641" s="354" t="s">
        <v>1319</v>
      </c>
      <c r="E641" s="520" t="s">
        <v>714</v>
      </c>
      <c r="F641" s="520"/>
      <c r="G641" s="353" t="s">
        <v>718</v>
      </c>
      <c r="H641" s="352">
        <v>0.119481</v>
      </c>
      <c r="I641" s="351">
        <v>3.98</v>
      </c>
      <c r="J641" s="351">
        <v>0.47</v>
      </c>
    </row>
    <row r="642" spans="1:10" ht="51.95" customHeight="1">
      <c r="A642" s="354" t="s">
        <v>707</v>
      </c>
      <c r="B642" s="355" t="s">
        <v>1316</v>
      </c>
      <c r="C642" s="354" t="s">
        <v>21</v>
      </c>
      <c r="D642" s="354" t="s">
        <v>1317</v>
      </c>
      <c r="E642" s="520" t="s">
        <v>714</v>
      </c>
      <c r="F642" s="520"/>
      <c r="G642" s="353" t="s">
        <v>715</v>
      </c>
      <c r="H642" s="352">
        <v>7.5974100000000003E-2</v>
      </c>
      <c r="I642" s="351">
        <v>1.99</v>
      </c>
      <c r="J642" s="351">
        <v>0.15</v>
      </c>
    </row>
    <row r="643" spans="1:10" ht="39" customHeight="1">
      <c r="A643" s="354" t="s">
        <v>707</v>
      </c>
      <c r="B643" s="355" t="s">
        <v>1312</v>
      </c>
      <c r="C643" s="354" t="s">
        <v>21</v>
      </c>
      <c r="D643" s="354" t="s">
        <v>1313</v>
      </c>
      <c r="E643" s="520" t="s">
        <v>714</v>
      </c>
      <c r="F643" s="520"/>
      <c r="G643" s="353" t="s">
        <v>715</v>
      </c>
      <c r="H643" s="352">
        <v>0.2665903</v>
      </c>
      <c r="I643" s="351">
        <v>0.73</v>
      </c>
      <c r="J643" s="351">
        <v>0.19</v>
      </c>
    </row>
    <row r="644" spans="1:10" ht="51.95" customHeight="1">
      <c r="A644" s="354" t="s">
        <v>707</v>
      </c>
      <c r="B644" s="355" t="s">
        <v>1314</v>
      </c>
      <c r="C644" s="354" t="s">
        <v>21</v>
      </c>
      <c r="D644" s="354" t="s">
        <v>1315</v>
      </c>
      <c r="E644" s="520" t="s">
        <v>714</v>
      </c>
      <c r="F644" s="520"/>
      <c r="G644" s="353" t="s">
        <v>718</v>
      </c>
      <c r="H644" s="352">
        <v>2.5437299999999999E-2</v>
      </c>
      <c r="I644" s="351">
        <v>6.51</v>
      </c>
      <c r="J644" s="351">
        <v>0.16</v>
      </c>
    </row>
    <row r="645" spans="1:10" ht="24" customHeight="1">
      <c r="A645" s="354" t="s">
        <v>707</v>
      </c>
      <c r="B645" s="355" t="s">
        <v>1310</v>
      </c>
      <c r="C645" s="354" t="s">
        <v>21</v>
      </c>
      <c r="D645" s="354" t="s">
        <v>1311</v>
      </c>
      <c r="E645" s="520" t="s">
        <v>710</v>
      </c>
      <c r="F645" s="520"/>
      <c r="G645" s="353" t="s">
        <v>711</v>
      </c>
      <c r="H645" s="352">
        <v>1.1823914</v>
      </c>
      <c r="I645" s="351">
        <v>35.01</v>
      </c>
      <c r="J645" s="351">
        <v>41.39</v>
      </c>
    </row>
    <row r="646" spans="1:10" ht="24" customHeight="1">
      <c r="A646" s="354" t="s">
        <v>707</v>
      </c>
      <c r="B646" s="355" t="s">
        <v>708</v>
      </c>
      <c r="C646" s="354" t="s">
        <v>21</v>
      </c>
      <c r="D646" s="354" t="s">
        <v>709</v>
      </c>
      <c r="E646" s="520" t="s">
        <v>710</v>
      </c>
      <c r="F646" s="520"/>
      <c r="G646" s="353" t="s">
        <v>711</v>
      </c>
      <c r="H646" s="352">
        <v>0.54049000000000003</v>
      </c>
      <c r="I646" s="351">
        <v>24.88</v>
      </c>
      <c r="J646" s="351">
        <v>13.44</v>
      </c>
    </row>
    <row r="647" spans="1:10" ht="24" customHeight="1">
      <c r="A647" s="373" t="s">
        <v>724</v>
      </c>
      <c r="B647" s="374" t="s">
        <v>1320</v>
      </c>
      <c r="C647" s="373" t="s">
        <v>21</v>
      </c>
      <c r="D647" s="373" t="s">
        <v>1321</v>
      </c>
      <c r="E647" s="528" t="s">
        <v>727</v>
      </c>
      <c r="F647" s="528"/>
      <c r="G647" s="371" t="s">
        <v>918</v>
      </c>
      <c r="H647" s="372">
        <v>1.2500000000000001E-2</v>
      </c>
      <c r="I647" s="378">
        <v>29.52</v>
      </c>
      <c r="J647" s="378">
        <v>0.36899999999999999</v>
      </c>
    </row>
    <row r="648" spans="1:10" ht="24" customHeight="1">
      <c r="A648" s="373" t="s">
        <v>724</v>
      </c>
      <c r="B648" s="374" t="s">
        <v>1145</v>
      </c>
      <c r="C648" s="373" t="s">
        <v>21</v>
      </c>
      <c r="D648" s="373" t="s">
        <v>1146</v>
      </c>
      <c r="E648" s="528" t="s">
        <v>727</v>
      </c>
      <c r="F648" s="528"/>
      <c r="G648" s="371" t="s">
        <v>918</v>
      </c>
      <c r="H648" s="372">
        <v>0.04</v>
      </c>
      <c r="I648" s="378">
        <v>12.83</v>
      </c>
      <c r="J648" s="378">
        <v>0.51319999999999999</v>
      </c>
    </row>
    <row r="649" spans="1:10" ht="39" customHeight="1">
      <c r="A649" s="373" t="s">
        <v>724</v>
      </c>
      <c r="B649" s="374" t="s">
        <v>1324</v>
      </c>
      <c r="C649" s="373" t="s">
        <v>21</v>
      </c>
      <c r="D649" s="373" t="s">
        <v>1325</v>
      </c>
      <c r="E649" s="528" t="s">
        <v>727</v>
      </c>
      <c r="F649" s="528"/>
      <c r="G649" s="371" t="s">
        <v>74</v>
      </c>
      <c r="H649" s="372">
        <v>20</v>
      </c>
      <c r="I649" s="378">
        <v>0.41</v>
      </c>
      <c r="J649" s="378">
        <v>8.1999999999999993</v>
      </c>
    </row>
    <row r="650" spans="1:10" ht="26.1" customHeight="1">
      <c r="A650" s="373" t="s">
        <v>724</v>
      </c>
      <c r="B650" s="374" t="s">
        <v>1326</v>
      </c>
      <c r="C650" s="373" t="s">
        <v>21</v>
      </c>
      <c r="D650" s="373" t="s">
        <v>1327</v>
      </c>
      <c r="E650" s="528" t="s">
        <v>727</v>
      </c>
      <c r="F650" s="528"/>
      <c r="G650" s="371" t="s">
        <v>39</v>
      </c>
      <c r="H650" s="372">
        <v>1.67</v>
      </c>
      <c r="I650" s="378">
        <v>2.78</v>
      </c>
      <c r="J650" s="378">
        <v>4.6425999999999998</v>
      </c>
    </row>
    <row r="651" spans="1:10" ht="26.1" customHeight="1" thickBot="1">
      <c r="A651" s="373" t="s">
        <v>724</v>
      </c>
      <c r="B651" s="374" t="s">
        <v>1322</v>
      </c>
      <c r="C651" s="373" t="s">
        <v>21</v>
      </c>
      <c r="D651" s="373" t="s">
        <v>1323</v>
      </c>
      <c r="E651" s="528" t="s">
        <v>727</v>
      </c>
      <c r="F651" s="528"/>
      <c r="G651" s="371" t="s">
        <v>74</v>
      </c>
      <c r="H651" s="372">
        <v>10</v>
      </c>
      <c r="I651" s="378">
        <v>4.0999999999999996</v>
      </c>
      <c r="J651" s="378">
        <v>41</v>
      </c>
    </row>
    <row r="652" spans="1:10" ht="0.95" customHeight="1" thickTop="1">
      <c r="A652" s="350"/>
      <c r="B652" s="350"/>
      <c r="C652" s="350"/>
      <c r="D652" s="350"/>
      <c r="E652" s="350"/>
      <c r="F652" s="350"/>
      <c r="G652" s="350"/>
      <c r="H652" s="350"/>
      <c r="I652" s="350"/>
      <c r="J652" s="350"/>
    </row>
    <row r="653" spans="1:10" ht="18" customHeight="1">
      <c r="A653" s="363" t="s">
        <v>1328</v>
      </c>
      <c r="B653" s="361" t="s">
        <v>695</v>
      </c>
      <c r="C653" s="363" t="s">
        <v>696</v>
      </c>
      <c r="D653" s="363" t="s">
        <v>697</v>
      </c>
      <c r="E653" s="522" t="s">
        <v>698</v>
      </c>
      <c r="F653" s="522"/>
      <c r="G653" s="362" t="s">
        <v>699</v>
      </c>
      <c r="H653" s="361" t="s">
        <v>700</v>
      </c>
      <c r="I653" s="361" t="s">
        <v>701</v>
      </c>
      <c r="J653" s="361" t="s">
        <v>702</v>
      </c>
    </row>
    <row r="654" spans="1:10" ht="26.1" customHeight="1">
      <c r="A654" s="359" t="s">
        <v>703</v>
      </c>
      <c r="B654" s="360" t="s">
        <v>1307</v>
      </c>
      <c r="C654" s="359" t="s">
        <v>705</v>
      </c>
      <c r="D654" s="359" t="s">
        <v>220</v>
      </c>
      <c r="E654" s="523" t="s">
        <v>1329</v>
      </c>
      <c r="F654" s="523"/>
      <c r="G654" s="358" t="s">
        <v>758</v>
      </c>
      <c r="H654" s="357">
        <v>1</v>
      </c>
      <c r="I654" s="356">
        <v>11.51</v>
      </c>
      <c r="J654" s="356">
        <v>11.51</v>
      </c>
    </row>
    <row r="655" spans="1:10" ht="39" customHeight="1">
      <c r="A655" s="354" t="s">
        <v>707</v>
      </c>
      <c r="B655" s="355" t="s">
        <v>1312</v>
      </c>
      <c r="C655" s="354" t="s">
        <v>21</v>
      </c>
      <c r="D655" s="354" t="s">
        <v>1313</v>
      </c>
      <c r="E655" s="520" t="s">
        <v>714</v>
      </c>
      <c r="F655" s="520"/>
      <c r="G655" s="353" t="s">
        <v>715</v>
      </c>
      <c r="H655" s="352">
        <v>0.21640000000000001</v>
      </c>
      <c r="I655" s="351">
        <v>0.73</v>
      </c>
      <c r="J655" s="351">
        <v>0.15</v>
      </c>
    </row>
    <row r="656" spans="1:10" ht="24" customHeight="1">
      <c r="A656" s="354" t="s">
        <v>707</v>
      </c>
      <c r="B656" s="355" t="s">
        <v>1310</v>
      </c>
      <c r="C656" s="354" t="s">
        <v>21</v>
      </c>
      <c r="D656" s="354" t="s">
        <v>1311</v>
      </c>
      <c r="E656" s="520" t="s">
        <v>710</v>
      </c>
      <c r="F656" s="520"/>
      <c r="G656" s="353" t="s">
        <v>711</v>
      </c>
      <c r="H656" s="352">
        <v>0.21912000000000001</v>
      </c>
      <c r="I656" s="351">
        <v>35.01</v>
      </c>
      <c r="J656" s="351">
        <v>7.67</v>
      </c>
    </row>
    <row r="657" spans="1:10" ht="24" customHeight="1">
      <c r="A657" s="354" t="s">
        <v>707</v>
      </c>
      <c r="B657" s="355" t="s">
        <v>708</v>
      </c>
      <c r="C657" s="354" t="s">
        <v>21</v>
      </c>
      <c r="D657" s="354" t="s">
        <v>709</v>
      </c>
      <c r="E657" s="520" t="s">
        <v>710</v>
      </c>
      <c r="F657" s="520"/>
      <c r="G657" s="353" t="s">
        <v>711</v>
      </c>
      <c r="H657" s="352">
        <v>9.9400000000000002E-2</v>
      </c>
      <c r="I657" s="351">
        <v>24.88</v>
      </c>
      <c r="J657" s="351">
        <v>2.4700000000000002</v>
      </c>
    </row>
    <row r="658" spans="1:10" ht="39" customHeight="1">
      <c r="A658" s="354" t="s">
        <v>707</v>
      </c>
      <c r="B658" s="355" t="s">
        <v>1318</v>
      </c>
      <c r="C658" s="354" t="s">
        <v>21</v>
      </c>
      <c r="D658" s="354" t="s">
        <v>1319</v>
      </c>
      <c r="E658" s="520" t="s">
        <v>714</v>
      </c>
      <c r="F658" s="520"/>
      <c r="G658" s="353" t="s">
        <v>718</v>
      </c>
      <c r="H658" s="352">
        <v>9.0300000000000005E-2</v>
      </c>
      <c r="I658" s="351">
        <v>3.98</v>
      </c>
      <c r="J658" s="351">
        <v>0.35</v>
      </c>
    </row>
    <row r="659" spans="1:10" ht="24" customHeight="1">
      <c r="A659" s="373" t="s">
        <v>724</v>
      </c>
      <c r="B659" s="374" t="s">
        <v>1145</v>
      </c>
      <c r="C659" s="373" t="s">
        <v>21</v>
      </c>
      <c r="D659" s="373" t="s">
        <v>1146</v>
      </c>
      <c r="E659" s="528" t="s">
        <v>727</v>
      </c>
      <c r="F659" s="528"/>
      <c r="G659" s="371" t="s">
        <v>918</v>
      </c>
      <c r="H659" s="372">
        <v>0.04</v>
      </c>
      <c r="I659" s="378">
        <v>12.83</v>
      </c>
      <c r="J659" s="378">
        <v>0.51319999999999999</v>
      </c>
    </row>
    <row r="660" spans="1:10" ht="24" customHeight="1" thickBot="1">
      <c r="A660" s="373" t="s">
        <v>724</v>
      </c>
      <c r="B660" s="374" t="s">
        <v>1320</v>
      </c>
      <c r="C660" s="373" t="s">
        <v>21</v>
      </c>
      <c r="D660" s="373" t="s">
        <v>1321</v>
      </c>
      <c r="E660" s="528" t="s">
        <v>727</v>
      </c>
      <c r="F660" s="528"/>
      <c r="G660" s="371" t="s">
        <v>918</v>
      </c>
      <c r="H660" s="372">
        <v>1.2500000000000001E-2</v>
      </c>
      <c r="I660" s="378">
        <v>29.52</v>
      </c>
      <c r="J660" s="378">
        <v>0.36899999999999999</v>
      </c>
    </row>
    <row r="661" spans="1:10" ht="0.95" customHeight="1" thickTop="1">
      <c r="A661" s="350"/>
      <c r="B661" s="350"/>
      <c r="C661" s="350"/>
      <c r="D661" s="350"/>
      <c r="E661" s="350"/>
      <c r="F661" s="350"/>
      <c r="G661" s="350"/>
      <c r="H661" s="350"/>
      <c r="I661" s="350"/>
      <c r="J661" s="350"/>
    </row>
    <row r="662" spans="1:10" ht="18" customHeight="1">
      <c r="A662" s="363" t="s">
        <v>1330</v>
      </c>
      <c r="B662" s="361" t="s">
        <v>695</v>
      </c>
      <c r="C662" s="363" t="s">
        <v>696</v>
      </c>
      <c r="D662" s="363" t="s">
        <v>697</v>
      </c>
      <c r="E662" s="522" t="s">
        <v>698</v>
      </c>
      <c r="F662" s="522"/>
      <c r="G662" s="362" t="s">
        <v>699</v>
      </c>
      <c r="H662" s="361" t="s">
        <v>700</v>
      </c>
      <c r="I662" s="361" t="s">
        <v>701</v>
      </c>
      <c r="J662" s="361" t="s">
        <v>702</v>
      </c>
    </row>
    <row r="663" spans="1:10" ht="24" customHeight="1">
      <c r="A663" s="359" t="s">
        <v>703</v>
      </c>
      <c r="B663" s="360" t="s">
        <v>1331</v>
      </c>
      <c r="C663" s="359" t="s">
        <v>21</v>
      </c>
      <c r="D663" s="359" t="s">
        <v>1332</v>
      </c>
      <c r="E663" s="523" t="s">
        <v>1309</v>
      </c>
      <c r="F663" s="523"/>
      <c r="G663" s="358" t="s">
        <v>39</v>
      </c>
      <c r="H663" s="357">
        <v>1</v>
      </c>
      <c r="I663" s="356">
        <v>53.82</v>
      </c>
      <c r="J663" s="356">
        <v>53.82</v>
      </c>
    </row>
    <row r="664" spans="1:10" ht="24" customHeight="1">
      <c r="A664" s="354" t="s">
        <v>707</v>
      </c>
      <c r="B664" s="355" t="s">
        <v>708</v>
      </c>
      <c r="C664" s="354" t="s">
        <v>21</v>
      </c>
      <c r="D664" s="354" t="s">
        <v>709</v>
      </c>
      <c r="E664" s="520" t="s">
        <v>710</v>
      </c>
      <c r="F664" s="520"/>
      <c r="G664" s="353" t="s">
        <v>711</v>
      </c>
      <c r="H664" s="352">
        <v>0.51450850000000004</v>
      </c>
      <c r="I664" s="351">
        <v>24.88</v>
      </c>
      <c r="J664" s="351">
        <v>12.8</v>
      </c>
    </row>
    <row r="665" spans="1:10" ht="24" customHeight="1">
      <c r="A665" s="354" t="s">
        <v>707</v>
      </c>
      <c r="B665" s="355" t="s">
        <v>1310</v>
      </c>
      <c r="C665" s="354" t="s">
        <v>21</v>
      </c>
      <c r="D665" s="354" t="s">
        <v>1311</v>
      </c>
      <c r="E665" s="520" t="s">
        <v>710</v>
      </c>
      <c r="F665" s="520"/>
      <c r="G665" s="353" t="s">
        <v>711</v>
      </c>
      <c r="H665" s="352">
        <v>1.0290170000000001</v>
      </c>
      <c r="I665" s="351">
        <v>35.01</v>
      </c>
      <c r="J665" s="351">
        <v>36.020000000000003</v>
      </c>
    </row>
    <row r="666" spans="1:10" ht="39" customHeight="1">
      <c r="A666" s="373" t="s">
        <v>724</v>
      </c>
      <c r="B666" s="374" t="s">
        <v>1324</v>
      </c>
      <c r="C666" s="373" t="s">
        <v>21</v>
      </c>
      <c r="D666" s="373" t="s">
        <v>1325</v>
      </c>
      <c r="E666" s="528" t="s">
        <v>727</v>
      </c>
      <c r="F666" s="528"/>
      <c r="G666" s="371" t="s">
        <v>74</v>
      </c>
      <c r="H666" s="372">
        <v>2</v>
      </c>
      <c r="I666" s="378">
        <v>0.41</v>
      </c>
      <c r="J666" s="378">
        <v>0.82</v>
      </c>
    </row>
    <row r="667" spans="1:10" ht="26.1" customHeight="1">
      <c r="A667" s="373" t="s">
        <v>724</v>
      </c>
      <c r="B667" s="374" t="s">
        <v>1322</v>
      </c>
      <c r="C667" s="373" t="s">
        <v>21</v>
      </c>
      <c r="D667" s="373" t="s">
        <v>1323</v>
      </c>
      <c r="E667" s="528" t="s">
        <v>727</v>
      </c>
      <c r="F667" s="528"/>
      <c r="G667" s="371" t="s">
        <v>74</v>
      </c>
      <c r="H667" s="372">
        <v>1</v>
      </c>
      <c r="I667" s="378">
        <v>4.0999999999999996</v>
      </c>
      <c r="J667" s="378">
        <v>4.0999999999999996</v>
      </c>
    </row>
    <row r="668" spans="1:10" ht="24" customHeight="1">
      <c r="A668" s="373" t="s">
        <v>724</v>
      </c>
      <c r="B668" s="374" t="s">
        <v>1145</v>
      </c>
      <c r="C668" s="373" t="s">
        <v>21</v>
      </c>
      <c r="D668" s="373" t="s">
        <v>1146</v>
      </c>
      <c r="E668" s="528" t="s">
        <v>727</v>
      </c>
      <c r="F668" s="528"/>
      <c r="G668" s="371" t="s">
        <v>918</v>
      </c>
      <c r="H668" s="372">
        <v>4.0000000000000001E-3</v>
      </c>
      <c r="I668" s="378">
        <v>12.83</v>
      </c>
      <c r="J668" s="378">
        <v>5.1319999999999998E-2</v>
      </c>
    </row>
    <row r="669" spans="1:10" ht="24" customHeight="1" thickBot="1">
      <c r="A669" s="373" t="s">
        <v>724</v>
      </c>
      <c r="B669" s="374" t="s">
        <v>1320</v>
      </c>
      <c r="C669" s="373" t="s">
        <v>21</v>
      </c>
      <c r="D669" s="373" t="s">
        <v>1321</v>
      </c>
      <c r="E669" s="528" t="s">
        <v>727</v>
      </c>
      <c r="F669" s="528"/>
      <c r="G669" s="371" t="s">
        <v>918</v>
      </c>
      <c r="H669" s="372">
        <v>1.25E-3</v>
      </c>
      <c r="I669" s="378">
        <v>29.52</v>
      </c>
      <c r="J669" s="378">
        <v>3.6900000000000002E-2</v>
      </c>
    </row>
    <row r="670" spans="1:10" ht="0.95" customHeight="1" thickTop="1">
      <c r="A670" s="350"/>
      <c r="B670" s="350"/>
      <c r="C670" s="350"/>
      <c r="D670" s="350"/>
      <c r="E670" s="350"/>
      <c r="F670" s="350"/>
      <c r="G670" s="350"/>
      <c r="H670" s="350"/>
      <c r="I670" s="350"/>
      <c r="J670" s="350"/>
    </row>
    <row r="671" spans="1:10" ht="18" customHeight="1">
      <c r="A671" s="363" t="s">
        <v>1333</v>
      </c>
      <c r="B671" s="361" t="s">
        <v>695</v>
      </c>
      <c r="C671" s="363" t="s">
        <v>696</v>
      </c>
      <c r="D671" s="363" t="s">
        <v>697</v>
      </c>
      <c r="E671" s="522" t="s">
        <v>698</v>
      </c>
      <c r="F671" s="522"/>
      <c r="G671" s="362" t="s">
        <v>699</v>
      </c>
      <c r="H671" s="361" t="s">
        <v>700</v>
      </c>
      <c r="I671" s="361" t="s">
        <v>701</v>
      </c>
      <c r="J671" s="361" t="s">
        <v>702</v>
      </c>
    </row>
    <row r="672" spans="1:10" ht="26.1" customHeight="1">
      <c r="A672" s="359" t="s">
        <v>703</v>
      </c>
      <c r="B672" s="360" t="s">
        <v>1334</v>
      </c>
      <c r="C672" s="359" t="s">
        <v>65</v>
      </c>
      <c r="D672" s="359" t="s">
        <v>1335</v>
      </c>
      <c r="E672" s="523" t="s">
        <v>942</v>
      </c>
      <c r="F672" s="523"/>
      <c r="G672" s="358" t="s">
        <v>781</v>
      </c>
      <c r="H672" s="357">
        <v>1</v>
      </c>
      <c r="I672" s="356">
        <v>1602.1</v>
      </c>
      <c r="J672" s="356">
        <v>1602.1</v>
      </c>
    </row>
    <row r="673" spans="1:10" ht="15" customHeight="1">
      <c r="A673" s="522" t="s">
        <v>647</v>
      </c>
      <c r="B673" s="538" t="s">
        <v>695</v>
      </c>
      <c r="C673" s="522" t="s">
        <v>696</v>
      </c>
      <c r="D673" s="522" t="s">
        <v>1336</v>
      </c>
      <c r="E673" s="538" t="s">
        <v>948</v>
      </c>
      <c r="F673" s="539" t="s">
        <v>1337</v>
      </c>
      <c r="G673" s="538"/>
      <c r="H673" s="539" t="s">
        <v>951</v>
      </c>
      <c r="I673" s="538"/>
      <c r="J673" s="538" t="s">
        <v>1338</v>
      </c>
    </row>
    <row r="674" spans="1:10" ht="15" customHeight="1">
      <c r="A674" s="538"/>
      <c r="B674" s="538"/>
      <c r="C674" s="538"/>
      <c r="D674" s="538"/>
      <c r="E674" s="538"/>
      <c r="F674" s="361" t="s">
        <v>1339</v>
      </c>
      <c r="G674" s="361" t="s">
        <v>1340</v>
      </c>
      <c r="H674" s="361" t="s">
        <v>1339</v>
      </c>
      <c r="I674" s="361" t="s">
        <v>1340</v>
      </c>
      <c r="J674" s="538"/>
    </row>
    <row r="675" spans="1:10" ht="65.099999999999994" customHeight="1">
      <c r="A675" s="373" t="s">
        <v>724</v>
      </c>
      <c r="B675" s="374" t="s">
        <v>1341</v>
      </c>
      <c r="C675" s="373" t="s">
        <v>65</v>
      </c>
      <c r="D675" s="373" t="s">
        <v>1342</v>
      </c>
      <c r="E675" s="372">
        <v>1</v>
      </c>
      <c r="F675" s="378">
        <v>1</v>
      </c>
      <c r="G675" s="378">
        <v>0</v>
      </c>
      <c r="H675" s="370">
        <v>2.79</v>
      </c>
      <c r="I675" s="370">
        <v>1.03</v>
      </c>
      <c r="J675" s="370">
        <v>2.79</v>
      </c>
    </row>
    <row r="676" spans="1:10" ht="20.100000000000001" customHeight="1">
      <c r="A676" s="529"/>
      <c r="B676" s="529"/>
      <c r="C676" s="529"/>
      <c r="D676" s="529"/>
      <c r="E676" s="529"/>
      <c r="F676" s="529" t="s">
        <v>1343</v>
      </c>
      <c r="G676" s="529"/>
      <c r="H676" s="529"/>
      <c r="I676" s="529"/>
      <c r="J676" s="349">
        <v>2.7852999999999999</v>
      </c>
    </row>
    <row r="677" spans="1:10" ht="20.100000000000001" customHeight="1">
      <c r="A677" s="529"/>
      <c r="B677" s="529"/>
      <c r="C677" s="529"/>
      <c r="D677" s="529"/>
      <c r="E677" s="529"/>
      <c r="F677" s="529" t="s">
        <v>943</v>
      </c>
      <c r="G677" s="529"/>
      <c r="H677" s="529"/>
      <c r="I677" s="529"/>
      <c r="J677" s="349">
        <v>2.7852999999999999</v>
      </c>
    </row>
    <row r="678" spans="1:10" ht="20.100000000000001" customHeight="1">
      <c r="A678" s="529"/>
      <c r="B678" s="529"/>
      <c r="C678" s="529"/>
      <c r="D678" s="529"/>
      <c r="E678" s="529"/>
      <c r="F678" s="529" t="s">
        <v>944</v>
      </c>
      <c r="G678" s="529"/>
      <c r="H678" s="529"/>
      <c r="I678" s="529"/>
      <c r="J678" s="349">
        <v>3.2679</v>
      </c>
    </row>
    <row r="679" spans="1:10" ht="20.100000000000001" customHeight="1">
      <c r="A679" s="529"/>
      <c r="B679" s="529"/>
      <c r="C679" s="529"/>
      <c r="D679" s="529"/>
      <c r="E679" s="529"/>
      <c r="F679" s="529" t="s">
        <v>945</v>
      </c>
      <c r="G679" s="529"/>
      <c r="H679" s="529"/>
      <c r="I679" s="529"/>
      <c r="J679" s="349">
        <v>0.85229999999999995</v>
      </c>
    </row>
    <row r="680" spans="1:10" ht="20.100000000000001" customHeight="1">
      <c r="A680" s="363" t="s">
        <v>946</v>
      </c>
      <c r="B680" s="361" t="s">
        <v>695</v>
      </c>
      <c r="C680" s="363" t="s">
        <v>696</v>
      </c>
      <c r="D680" s="363" t="s">
        <v>947</v>
      </c>
      <c r="E680" s="361" t="s">
        <v>948</v>
      </c>
      <c r="F680" s="361" t="s">
        <v>949</v>
      </c>
      <c r="G680" s="361" t="s">
        <v>950</v>
      </c>
      <c r="H680" s="361"/>
      <c r="I680" s="361"/>
      <c r="J680" s="361" t="s">
        <v>951</v>
      </c>
    </row>
    <row r="681" spans="1:10" ht="26.1" customHeight="1">
      <c r="A681" s="373" t="s">
        <v>724</v>
      </c>
      <c r="B681" s="374" t="s">
        <v>1344</v>
      </c>
      <c r="C681" s="373" t="s">
        <v>65</v>
      </c>
      <c r="D681" s="373" t="s">
        <v>1345</v>
      </c>
      <c r="E681" s="372">
        <v>2115.75</v>
      </c>
      <c r="F681" s="371" t="s">
        <v>954</v>
      </c>
      <c r="G681" s="530" t="s">
        <v>3204</v>
      </c>
      <c r="H681" s="530"/>
      <c r="I681" s="528"/>
      <c r="J681" s="370" t="s">
        <v>3235</v>
      </c>
    </row>
    <row r="682" spans="1:10" ht="20.100000000000001" customHeight="1">
      <c r="A682" s="529"/>
      <c r="B682" s="529"/>
      <c r="C682" s="529"/>
      <c r="D682" s="529"/>
      <c r="E682" s="529"/>
      <c r="F682" s="529" t="s">
        <v>955</v>
      </c>
      <c r="G682" s="529"/>
      <c r="H682" s="529"/>
      <c r="I682" s="529"/>
      <c r="J682" s="349">
        <v>1459.8675000000001</v>
      </c>
    </row>
    <row r="683" spans="1:10" ht="20.100000000000001" customHeight="1">
      <c r="A683" s="363" t="s">
        <v>956</v>
      </c>
      <c r="B683" s="361" t="s">
        <v>695</v>
      </c>
      <c r="C683" s="363" t="s">
        <v>696</v>
      </c>
      <c r="D683" s="363" t="s">
        <v>957</v>
      </c>
      <c r="E683" s="361" t="s">
        <v>948</v>
      </c>
      <c r="F683" s="361" t="s">
        <v>949</v>
      </c>
      <c r="G683" s="361" t="s">
        <v>950</v>
      </c>
      <c r="H683" s="361"/>
      <c r="I683" s="361"/>
      <c r="J683" s="361" t="s">
        <v>951</v>
      </c>
    </row>
    <row r="684" spans="1:10" ht="26.1" customHeight="1">
      <c r="A684" s="354" t="s">
        <v>703</v>
      </c>
      <c r="B684" s="355" t="s">
        <v>1346</v>
      </c>
      <c r="C684" s="354" t="s">
        <v>65</v>
      </c>
      <c r="D684" s="354" t="s">
        <v>1347</v>
      </c>
      <c r="E684" s="352">
        <v>4.7</v>
      </c>
      <c r="F684" s="353" t="s">
        <v>963</v>
      </c>
      <c r="G684" s="531" t="s">
        <v>3234</v>
      </c>
      <c r="H684" s="531"/>
      <c r="I684" s="520"/>
      <c r="J684" s="364" t="s">
        <v>3233</v>
      </c>
    </row>
    <row r="685" spans="1:10" ht="20.100000000000001" customHeight="1" thickBot="1">
      <c r="A685" s="529"/>
      <c r="B685" s="529"/>
      <c r="C685" s="529"/>
      <c r="D685" s="529"/>
      <c r="E685" s="529"/>
      <c r="F685" s="529" t="s">
        <v>966</v>
      </c>
      <c r="G685" s="529"/>
      <c r="H685" s="529"/>
      <c r="I685" s="529"/>
      <c r="J685" s="349">
        <v>141.376</v>
      </c>
    </row>
    <row r="686" spans="1:10" ht="0.95" customHeight="1" thickTop="1">
      <c r="A686" s="350"/>
      <c r="B686" s="350"/>
      <c r="C686" s="350"/>
      <c r="D686" s="350"/>
      <c r="E686" s="350"/>
      <c r="F686" s="350"/>
      <c r="G686" s="350"/>
      <c r="H686" s="350"/>
      <c r="I686" s="350"/>
      <c r="J686" s="350"/>
    </row>
    <row r="687" spans="1:10" ht="24" customHeight="1">
      <c r="A687" s="376" t="s">
        <v>1348</v>
      </c>
      <c r="B687" s="376"/>
      <c r="C687" s="376"/>
      <c r="D687" s="376" t="s">
        <v>1349</v>
      </c>
      <c r="E687" s="376"/>
      <c r="F687" s="521"/>
      <c r="G687" s="521"/>
      <c r="H687" s="377"/>
      <c r="I687" s="376"/>
      <c r="J687" s="375">
        <v>32669.96</v>
      </c>
    </row>
    <row r="688" spans="1:10" ht="18" customHeight="1">
      <c r="A688" s="363" t="s">
        <v>1350</v>
      </c>
      <c r="B688" s="361" t="s">
        <v>695</v>
      </c>
      <c r="C688" s="363" t="s">
        <v>696</v>
      </c>
      <c r="D688" s="363" t="s">
        <v>697</v>
      </c>
      <c r="E688" s="522" t="s">
        <v>698</v>
      </c>
      <c r="F688" s="522"/>
      <c r="G688" s="362" t="s">
        <v>699</v>
      </c>
      <c r="H688" s="361" t="s">
        <v>700</v>
      </c>
      <c r="I688" s="361" t="s">
        <v>701</v>
      </c>
      <c r="J688" s="361" t="s">
        <v>702</v>
      </c>
    </row>
    <row r="689" spans="1:10" ht="51.95" customHeight="1">
      <c r="A689" s="359" t="s">
        <v>703</v>
      </c>
      <c r="B689" s="360" t="s">
        <v>1351</v>
      </c>
      <c r="C689" s="359" t="s">
        <v>21</v>
      </c>
      <c r="D689" s="359" t="s">
        <v>1352</v>
      </c>
      <c r="E689" s="523" t="s">
        <v>1353</v>
      </c>
      <c r="F689" s="523"/>
      <c r="G689" s="358" t="s">
        <v>39</v>
      </c>
      <c r="H689" s="357">
        <v>1</v>
      </c>
      <c r="I689" s="356">
        <v>62.17</v>
      </c>
      <c r="J689" s="356">
        <v>62.17</v>
      </c>
    </row>
    <row r="690" spans="1:10" ht="24" customHeight="1">
      <c r="A690" s="354" t="s">
        <v>707</v>
      </c>
      <c r="B690" s="355" t="s">
        <v>1094</v>
      </c>
      <c r="C690" s="354" t="s">
        <v>21</v>
      </c>
      <c r="D690" s="354" t="s">
        <v>965</v>
      </c>
      <c r="E690" s="520" t="s">
        <v>710</v>
      </c>
      <c r="F690" s="520"/>
      <c r="G690" s="353" t="s">
        <v>711</v>
      </c>
      <c r="H690" s="352">
        <v>0.21510000000000001</v>
      </c>
      <c r="I690" s="351">
        <v>33.619999999999997</v>
      </c>
      <c r="J690" s="351">
        <v>7.23</v>
      </c>
    </row>
    <row r="691" spans="1:10" ht="26.1" customHeight="1">
      <c r="A691" s="354" t="s">
        <v>707</v>
      </c>
      <c r="B691" s="355" t="s">
        <v>1354</v>
      </c>
      <c r="C691" s="354" t="s">
        <v>21</v>
      </c>
      <c r="D691" s="354" t="s">
        <v>1355</v>
      </c>
      <c r="E691" s="520" t="s">
        <v>1025</v>
      </c>
      <c r="F691" s="520"/>
      <c r="G691" s="353" t="s">
        <v>781</v>
      </c>
      <c r="H691" s="352">
        <v>1.1999999999999999E-3</v>
      </c>
      <c r="I691" s="351">
        <v>768.59</v>
      </c>
      <c r="J691" s="351">
        <v>0.92</v>
      </c>
    </row>
    <row r="692" spans="1:10" ht="24" customHeight="1">
      <c r="A692" s="354" t="s">
        <v>707</v>
      </c>
      <c r="B692" s="355" t="s">
        <v>708</v>
      </c>
      <c r="C692" s="354" t="s">
        <v>21</v>
      </c>
      <c r="D692" s="354" t="s">
        <v>709</v>
      </c>
      <c r="E692" s="520" t="s">
        <v>710</v>
      </c>
      <c r="F692" s="520"/>
      <c r="G692" s="353" t="s">
        <v>711</v>
      </c>
      <c r="H692" s="352">
        <v>0.21510000000000001</v>
      </c>
      <c r="I692" s="351">
        <v>24.88</v>
      </c>
      <c r="J692" s="351">
        <v>5.35</v>
      </c>
    </row>
    <row r="693" spans="1:10" ht="26.1" customHeight="1">
      <c r="A693" s="373" t="s">
        <v>724</v>
      </c>
      <c r="B693" s="374" t="s">
        <v>1358</v>
      </c>
      <c r="C693" s="373" t="s">
        <v>21</v>
      </c>
      <c r="D693" s="373" t="s">
        <v>1359</v>
      </c>
      <c r="E693" s="528" t="s">
        <v>727</v>
      </c>
      <c r="F693" s="528"/>
      <c r="G693" s="371" t="s">
        <v>781</v>
      </c>
      <c r="H693" s="372">
        <v>6.6E-3</v>
      </c>
      <c r="I693" s="378">
        <v>171.5</v>
      </c>
      <c r="J693" s="378">
        <v>1.1318999999999999</v>
      </c>
    </row>
    <row r="694" spans="1:10" ht="26.1" customHeight="1" thickBot="1">
      <c r="A694" s="373" t="s">
        <v>724</v>
      </c>
      <c r="B694" s="374" t="s">
        <v>1356</v>
      </c>
      <c r="C694" s="373" t="s">
        <v>21</v>
      </c>
      <c r="D694" s="373" t="s">
        <v>1357</v>
      </c>
      <c r="E694" s="528" t="s">
        <v>727</v>
      </c>
      <c r="F694" s="528"/>
      <c r="G694" s="371" t="s">
        <v>6</v>
      </c>
      <c r="H694" s="372">
        <v>1.0049999999999999</v>
      </c>
      <c r="I694" s="378">
        <v>47.31</v>
      </c>
      <c r="J694" s="378">
        <v>47.546550000000003</v>
      </c>
    </row>
    <row r="695" spans="1:10" ht="0.95" customHeight="1" thickTop="1">
      <c r="A695" s="350"/>
      <c r="B695" s="350"/>
      <c r="C695" s="350"/>
      <c r="D695" s="350"/>
      <c r="E695" s="350"/>
      <c r="F695" s="350"/>
      <c r="G695" s="350"/>
      <c r="H695" s="350"/>
      <c r="I695" s="350"/>
      <c r="J695" s="350"/>
    </row>
    <row r="696" spans="1:10" ht="18" customHeight="1">
      <c r="A696" s="363" t="s">
        <v>1360</v>
      </c>
      <c r="B696" s="361" t="s">
        <v>695</v>
      </c>
      <c r="C696" s="363" t="s">
        <v>696</v>
      </c>
      <c r="D696" s="363" t="s">
        <v>697</v>
      </c>
      <c r="E696" s="522" t="s">
        <v>698</v>
      </c>
      <c r="F696" s="522"/>
      <c r="G696" s="362" t="s">
        <v>699</v>
      </c>
      <c r="H696" s="361" t="s">
        <v>700</v>
      </c>
      <c r="I696" s="361" t="s">
        <v>701</v>
      </c>
      <c r="J696" s="361" t="s">
        <v>702</v>
      </c>
    </row>
    <row r="697" spans="1:10" ht="26.1" customHeight="1">
      <c r="A697" s="359" t="s">
        <v>703</v>
      </c>
      <c r="B697" s="360" t="s">
        <v>1361</v>
      </c>
      <c r="C697" s="359" t="s">
        <v>21</v>
      </c>
      <c r="D697" s="359" t="s">
        <v>1362</v>
      </c>
      <c r="E697" s="523" t="s">
        <v>1363</v>
      </c>
      <c r="F697" s="523"/>
      <c r="G697" s="358" t="s">
        <v>758</v>
      </c>
      <c r="H697" s="357">
        <v>1</v>
      </c>
      <c r="I697" s="356">
        <v>17.34</v>
      </c>
      <c r="J697" s="356">
        <v>17.34</v>
      </c>
    </row>
    <row r="698" spans="1:10" ht="24" customHeight="1">
      <c r="A698" s="354" t="s">
        <v>707</v>
      </c>
      <c r="B698" s="355" t="s">
        <v>708</v>
      </c>
      <c r="C698" s="354" t="s">
        <v>21</v>
      </c>
      <c r="D698" s="354" t="s">
        <v>709</v>
      </c>
      <c r="E698" s="520" t="s">
        <v>710</v>
      </c>
      <c r="F698" s="520"/>
      <c r="G698" s="353" t="s">
        <v>711</v>
      </c>
      <c r="H698" s="352">
        <v>0.1386</v>
      </c>
      <c r="I698" s="351">
        <v>24.88</v>
      </c>
      <c r="J698" s="351">
        <v>3.44</v>
      </c>
    </row>
    <row r="699" spans="1:10" ht="24" customHeight="1">
      <c r="A699" s="354" t="s">
        <v>707</v>
      </c>
      <c r="B699" s="355" t="s">
        <v>1364</v>
      </c>
      <c r="C699" s="354" t="s">
        <v>21</v>
      </c>
      <c r="D699" s="354" t="s">
        <v>1365</v>
      </c>
      <c r="E699" s="520" t="s">
        <v>710</v>
      </c>
      <c r="F699" s="520"/>
      <c r="G699" s="353" t="s">
        <v>711</v>
      </c>
      <c r="H699" s="352">
        <v>2.7699999999999999E-2</v>
      </c>
      <c r="I699" s="351">
        <v>29.03</v>
      </c>
      <c r="J699" s="351">
        <v>0.8</v>
      </c>
    </row>
    <row r="700" spans="1:10" ht="26.1" customHeight="1" thickBot="1">
      <c r="A700" s="373" t="s">
        <v>724</v>
      </c>
      <c r="B700" s="374" t="s">
        <v>1366</v>
      </c>
      <c r="C700" s="373" t="s">
        <v>21</v>
      </c>
      <c r="D700" s="373" t="s">
        <v>1367</v>
      </c>
      <c r="E700" s="528" t="s">
        <v>727</v>
      </c>
      <c r="F700" s="528"/>
      <c r="G700" s="371" t="s">
        <v>758</v>
      </c>
      <c r="H700" s="372">
        <v>1</v>
      </c>
      <c r="I700" s="378">
        <v>13.1</v>
      </c>
      <c r="J700" s="378">
        <v>13.1</v>
      </c>
    </row>
    <row r="701" spans="1:10" ht="0.95" customHeight="1" thickTop="1">
      <c r="A701" s="350"/>
      <c r="B701" s="350"/>
      <c r="C701" s="350"/>
      <c r="D701" s="350"/>
      <c r="E701" s="350"/>
      <c r="F701" s="350"/>
      <c r="G701" s="350"/>
      <c r="H701" s="350"/>
      <c r="I701" s="350"/>
      <c r="J701" s="350"/>
    </row>
    <row r="702" spans="1:10" ht="18" customHeight="1">
      <c r="A702" s="363" t="s">
        <v>1368</v>
      </c>
      <c r="B702" s="361" t="s">
        <v>695</v>
      </c>
      <c r="C702" s="363" t="s">
        <v>696</v>
      </c>
      <c r="D702" s="363" t="s">
        <v>697</v>
      </c>
      <c r="E702" s="522" t="s">
        <v>698</v>
      </c>
      <c r="F702" s="522"/>
      <c r="G702" s="362" t="s">
        <v>699</v>
      </c>
      <c r="H702" s="361" t="s">
        <v>700</v>
      </c>
      <c r="I702" s="361" t="s">
        <v>701</v>
      </c>
      <c r="J702" s="361" t="s">
        <v>702</v>
      </c>
    </row>
    <row r="703" spans="1:10" ht="24" customHeight="1">
      <c r="A703" s="359" t="s">
        <v>703</v>
      </c>
      <c r="B703" s="360" t="s">
        <v>1369</v>
      </c>
      <c r="C703" s="359" t="s">
        <v>21</v>
      </c>
      <c r="D703" s="359" t="s">
        <v>1370</v>
      </c>
      <c r="E703" s="523" t="s">
        <v>1363</v>
      </c>
      <c r="F703" s="523"/>
      <c r="G703" s="358" t="s">
        <v>758</v>
      </c>
      <c r="H703" s="357">
        <v>1</v>
      </c>
      <c r="I703" s="356">
        <v>6.16</v>
      </c>
      <c r="J703" s="356">
        <v>6.16</v>
      </c>
    </row>
    <row r="704" spans="1:10" ht="24" customHeight="1">
      <c r="A704" s="354" t="s">
        <v>707</v>
      </c>
      <c r="B704" s="355" t="s">
        <v>1364</v>
      </c>
      <c r="C704" s="354" t="s">
        <v>21</v>
      </c>
      <c r="D704" s="354" t="s">
        <v>1365</v>
      </c>
      <c r="E704" s="520" t="s">
        <v>710</v>
      </c>
      <c r="F704" s="520"/>
      <c r="G704" s="353" t="s">
        <v>711</v>
      </c>
      <c r="H704" s="352">
        <v>1.12E-2</v>
      </c>
      <c r="I704" s="351">
        <v>29.03</v>
      </c>
      <c r="J704" s="351">
        <v>0.32</v>
      </c>
    </row>
    <row r="705" spans="1:10" ht="24" customHeight="1">
      <c r="A705" s="354" t="s">
        <v>707</v>
      </c>
      <c r="B705" s="355" t="s">
        <v>708</v>
      </c>
      <c r="C705" s="354" t="s">
        <v>21</v>
      </c>
      <c r="D705" s="354" t="s">
        <v>709</v>
      </c>
      <c r="E705" s="520" t="s">
        <v>710</v>
      </c>
      <c r="F705" s="520"/>
      <c r="G705" s="353" t="s">
        <v>711</v>
      </c>
      <c r="H705" s="352">
        <v>5.5800000000000002E-2</v>
      </c>
      <c r="I705" s="351">
        <v>24.88</v>
      </c>
      <c r="J705" s="351">
        <v>1.38</v>
      </c>
    </row>
    <row r="706" spans="1:10" ht="24" customHeight="1">
      <c r="A706" s="373" t="s">
        <v>724</v>
      </c>
      <c r="B706" s="374" t="s">
        <v>1373</v>
      </c>
      <c r="C706" s="373" t="s">
        <v>21</v>
      </c>
      <c r="D706" s="373" t="s">
        <v>1374</v>
      </c>
      <c r="E706" s="528" t="s">
        <v>727</v>
      </c>
      <c r="F706" s="528"/>
      <c r="G706" s="371" t="s">
        <v>74</v>
      </c>
      <c r="H706" s="372">
        <v>2.6526000000000001</v>
      </c>
      <c r="I706" s="378">
        <v>1.54</v>
      </c>
      <c r="J706" s="378">
        <v>4.0850039999999996</v>
      </c>
    </row>
    <row r="707" spans="1:10" ht="24" customHeight="1" thickBot="1">
      <c r="A707" s="373" t="s">
        <v>724</v>
      </c>
      <c r="B707" s="374" t="s">
        <v>1371</v>
      </c>
      <c r="C707" s="373" t="s">
        <v>21</v>
      </c>
      <c r="D707" s="373" t="s">
        <v>1372</v>
      </c>
      <c r="E707" s="528" t="s">
        <v>727</v>
      </c>
      <c r="F707" s="528"/>
      <c r="G707" s="371" t="s">
        <v>74</v>
      </c>
      <c r="H707" s="372">
        <v>0.125</v>
      </c>
      <c r="I707" s="378">
        <v>3.1</v>
      </c>
      <c r="J707" s="378">
        <v>0.38750000000000001</v>
      </c>
    </row>
    <row r="708" spans="1:10" ht="0.95" customHeight="1" thickTop="1">
      <c r="A708" s="350"/>
      <c r="B708" s="350"/>
      <c r="C708" s="350"/>
      <c r="D708" s="350"/>
      <c r="E708" s="350"/>
      <c r="F708" s="350"/>
      <c r="G708" s="350"/>
      <c r="H708" s="350"/>
      <c r="I708" s="350"/>
      <c r="J708" s="350"/>
    </row>
    <row r="709" spans="1:10" ht="18" customHeight="1">
      <c r="A709" s="363" t="s">
        <v>1375</v>
      </c>
      <c r="B709" s="361" t="s">
        <v>695</v>
      </c>
      <c r="C709" s="363" t="s">
        <v>696</v>
      </c>
      <c r="D709" s="363" t="s">
        <v>697</v>
      </c>
      <c r="E709" s="522" t="s">
        <v>698</v>
      </c>
      <c r="F709" s="522"/>
      <c r="G709" s="362" t="s">
        <v>699</v>
      </c>
      <c r="H709" s="361" t="s">
        <v>700</v>
      </c>
      <c r="I709" s="361" t="s">
        <v>701</v>
      </c>
      <c r="J709" s="361" t="s">
        <v>702</v>
      </c>
    </row>
    <row r="710" spans="1:10" ht="26.1" customHeight="1">
      <c r="A710" s="359" t="s">
        <v>703</v>
      </c>
      <c r="B710" s="360" t="s">
        <v>1376</v>
      </c>
      <c r="C710" s="359" t="s">
        <v>21</v>
      </c>
      <c r="D710" s="359" t="s">
        <v>1377</v>
      </c>
      <c r="E710" s="523" t="s">
        <v>1363</v>
      </c>
      <c r="F710" s="523"/>
      <c r="G710" s="358" t="s">
        <v>6</v>
      </c>
      <c r="H710" s="357">
        <v>1</v>
      </c>
      <c r="I710" s="356">
        <v>106.89</v>
      </c>
      <c r="J710" s="356">
        <v>106.89</v>
      </c>
    </row>
    <row r="711" spans="1:10" ht="24" customHeight="1">
      <c r="A711" s="354" t="s">
        <v>707</v>
      </c>
      <c r="B711" s="355" t="s">
        <v>1364</v>
      </c>
      <c r="C711" s="354" t="s">
        <v>21</v>
      </c>
      <c r="D711" s="354" t="s">
        <v>1365</v>
      </c>
      <c r="E711" s="520" t="s">
        <v>710</v>
      </c>
      <c r="F711" s="520"/>
      <c r="G711" s="353" t="s">
        <v>711</v>
      </c>
      <c r="H711" s="352">
        <v>0.2117</v>
      </c>
      <c r="I711" s="351">
        <v>29.03</v>
      </c>
      <c r="J711" s="351">
        <v>6.14</v>
      </c>
    </row>
    <row r="712" spans="1:10" ht="24" customHeight="1">
      <c r="A712" s="354" t="s">
        <v>707</v>
      </c>
      <c r="B712" s="355" t="s">
        <v>708</v>
      </c>
      <c r="C712" s="354" t="s">
        <v>21</v>
      </c>
      <c r="D712" s="354" t="s">
        <v>709</v>
      </c>
      <c r="E712" s="520" t="s">
        <v>710</v>
      </c>
      <c r="F712" s="520"/>
      <c r="G712" s="353" t="s">
        <v>711</v>
      </c>
      <c r="H712" s="352">
        <v>1.0584</v>
      </c>
      <c r="I712" s="351">
        <v>24.88</v>
      </c>
      <c r="J712" s="351">
        <v>26.33</v>
      </c>
    </row>
    <row r="713" spans="1:10" ht="39" customHeight="1" thickBot="1">
      <c r="A713" s="373" t="s">
        <v>724</v>
      </c>
      <c r="B713" s="374" t="s">
        <v>1378</v>
      </c>
      <c r="C713" s="373" t="s">
        <v>21</v>
      </c>
      <c r="D713" s="373" t="s">
        <v>1379</v>
      </c>
      <c r="E713" s="528" t="s">
        <v>727</v>
      </c>
      <c r="F713" s="528"/>
      <c r="G713" s="371" t="s">
        <v>6</v>
      </c>
      <c r="H713" s="372">
        <v>1</v>
      </c>
      <c r="I713" s="378">
        <v>74.42</v>
      </c>
      <c r="J713" s="378">
        <v>74.42</v>
      </c>
    </row>
    <row r="714" spans="1:10" ht="0.95" customHeight="1" thickTop="1">
      <c r="A714" s="350"/>
      <c r="B714" s="350"/>
      <c r="C714" s="350"/>
      <c r="D714" s="350"/>
      <c r="E714" s="350"/>
      <c r="F714" s="350"/>
      <c r="G714" s="350"/>
      <c r="H714" s="350"/>
      <c r="I714" s="350"/>
      <c r="J714" s="350"/>
    </row>
    <row r="715" spans="1:10" ht="18" customHeight="1">
      <c r="A715" s="363" t="s">
        <v>1380</v>
      </c>
      <c r="B715" s="361" t="s">
        <v>695</v>
      </c>
      <c r="C715" s="363" t="s">
        <v>696</v>
      </c>
      <c r="D715" s="363" t="s">
        <v>697</v>
      </c>
      <c r="E715" s="522" t="s">
        <v>698</v>
      </c>
      <c r="F715" s="522"/>
      <c r="G715" s="362" t="s">
        <v>699</v>
      </c>
      <c r="H715" s="361" t="s">
        <v>700</v>
      </c>
      <c r="I715" s="361" t="s">
        <v>701</v>
      </c>
      <c r="J715" s="361" t="s">
        <v>702</v>
      </c>
    </row>
    <row r="716" spans="1:10" ht="51.95" customHeight="1">
      <c r="A716" s="359" t="s">
        <v>703</v>
      </c>
      <c r="B716" s="360" t="s">
        <v>237</v>
      </c>
      <c r="C716" s="359" t="s">
        <v>705</v>
      </c>
      <c r="D716" s="359" t="s">
        <v>1381</v>
      </c>
      <c r="E716" s="523" t="s">
        <v>873</v>
      </c>
      <c r="F716" s="523"/>
      <c r="G716" s="358" t="s">
        <v>17</v>
      </c>
      <c r="H716" s="357">
        <v>1</v>
      </c>
      <c r="I716" s="356">
        <v>826.84</v>
      </c>
      <c r="J716" s="356">
        <v>826.84</v>
      </c>
    </row>
    <row r="717" spans="1:10" ht="24" customHeight="1">
      <c r="A717" s="354" t="s">
        <v>707</v>
      </c>
      <c r="B717" s="355" t="s">
        <v>708</v>
      </c>
      <c r="C717" s="354" t="s">
        <v>21</v>
      </c>
      <c r="D717" s="354" t="s">
        <v>709</v>
      </c>
      <c r="E717" s="520" t="s">
        <v>710</v>
      </c>
      <c r="F717" s="520"/>
      <c r="G717" s="353" t="s">
        <v>711</v>
      </c>
      <c r="H717" s="352">
        <v>0.01</v>
      </c>
      <c r="I717" s="351">
        <v>24.88</v>
      </c>
      <c r="J717" s="351">
        <v>0.24</v>
      </c>
    </row>
    <row r="718" spans="1:10" ht="39" customHeight="1" thickBot="1">
      <c r="A718" s="373" t="s">
        <v>724</v>
      </c>
      <c r="B718" s="374" t="s">
        <v>1382</v>
      </c>
      <c r="C718" s="373" t="s">
        <v>1383</v>
      </c>
      <c r="D718" s="373" t="s">
        <v>1384</v>
      </c>
      <c r="E718" s="528" t="s">
        <v>727</v>
      </c>
      <c r="F718" s="528"/>
      <c r="G718" s="371" t="s">
        <v>990</v>
      </c>
      <c r="H718" s="372">
        <v>1</v>
      </c>
      <c r="I718" s="378">
        <v>826.6</v>
      </c>
      <c r="J718" s="378">
        <v>826.6</v>
      </c>
    </row>
    <row r="719" spans="1:10" ht="0.95" customHeight="1" thickTop="1">
      <c r="A719" s="350"/>
      <c r="B719" s="350"/>
      <c r="C719" s="350"/>
      <c r="D719" s="350"/>
      <c r="E719" s="350"/>
      <c r="F719" s="350"/>
      <c r="G719" s="350"/>
      <c r="H719" s="350"/>
      <c r="I719" s="350"/>
      <c r="J719" s="350"/>
    </row>
    <row r="720" spans="1:10" ht="18" customHeight="1">
      <c r="A720" s="363" t="s">
        <v>1385</v>
      </c>
      <c r="B720" s="361" t="s">
        <v>695</v>
      </c>
      <c r="C720" s="363" t="s">
        <v>696</v>
      </c>
      <c r="D720" s="363" t="s">
        <v>697</v>
      </c>
      <c r="E720" s="522" t="s">
        <v>698</v>
      </c>
      <c r="F720" s="522"/>
      <c r="G720" s="362" t="s">
        <v>699</v>
      </c>
      <c r="H720" s="361" t="s">
        <v>700</v>
      </c>
      <c r="I720" s="361" t="s">
        <v>701</v>
      </c>
      <c r="J720" s="361" t="s">
        <v>702</v>
      </c>
    </row>
    <row r="721" spans="1:10" ht="24" customHeight="1">
      <c r="A721" s="359" t="s">
        <v>703</v>
      </c>
      <c r="B721" s="360" t="s">
        <v>1386</v>
      </c>
      <c r="C721" s="359" t="s">
        <v>21</v>
      </c>
      <c r="D721" s="359" t="s">
        <v>1387</v>
      </c>
      <c r="E721" s="523" t="s">
        <v>1363</v>
      </c>
      <c r="F721" s="523"/>
      <c r="G721" s="358" t="s">
        <v>6</v>
      </c>
      <c r="H721" s="357">
        <v>1</v>
      </c>
      <c r="I721" s="356">
        <v>64</v>
      </c>
      <c r="J721" s="356">
        <v>64</v>
      </c>
    </row>
    <row r="722" spans="1:10" ht="24" customHeight="1">
      <c r="A722" s="354" t="s">
        <v>707</v>
      </c>
      <c r="B722" s="355" t="s">
        <v>1364</v>
      </c>
      <c r="C722" s="354" t="s">
        <v>21</v>
      </c>
      <c r="D722" s="354" t="s">
        <v>1365</v>
      </c>
      <c r="E722" s="520" t="s">
        <v>710</v>
      </c>
      <c r="F722" s="520"/>
      <c r="G722" s="353" t="s">
        <v>711</v>
      </c>
      <c r="H722" s="352">
        <v>1.0800000000000001E-2</v>
      </c>
      <c r="I722" s="351">
        <v>29.03</v>
      </c>
      <c r="J722" s="351">
        <v>0.31</v>
      </c>
    </row>
    <row r="723" spans="1:10" ht="24" customHeight="1">
      <c r="A723" s="354" t="s">
        <v>707</v>
      </c>
      <c r="B723" s="355" t="s">
        <v>708</v>
      </c>
      <c r="C723" s="354" t="s">
        <v>21</v>
      </c>
      <c r="D723" s="354" t="s">
        <v>709</v>
      </c>
      <c r="E723" s="520" t="s">
        <v>710</v>
      </c>
      <c r="F723" s="520"/>
      <c r="G723" s="353" t="s">
        <v>711</v>
      </c>
      <c r="H723" s="352">
        <v>5.4199999999999998E-2</v>
      </c>
      <c r="I723" s="351">
        <v>24.88</v>
      </c>
      <c r="J723" s="351">
        <v>1.34</v>
      </c>
    </row>
    <row r="724" spans="1:10" ht="26.1" customHeight="1" thickBot="1">
      <c r="A724" s="373" t="s">
        <v>724</v>
      </c>
      <c r="B724" s="374" t="s">
        <v>1388</v>
      </c>
      <c r="C724" s="373" t="s">
        <v>21</v>
      </c>
      <c r="D724" s="373" t="s">
        <v>1389</v>
      </c>
      <c r="E724" s="528" t="s">
        <v>727</v>
      </c>
      <c r="F724" s="528"/>
      <c r="G724" s="371" t="s">
        <v>6</v>
      </c>
      <c r="H724" s="372">
        <v>1</v>
      </c>
      <c r="I724" s="378">
        <v>62.35</v>
      </c>
      <c r="J724" s="378">
        <v>62.35</v>
      </c>
    </row>
    <row r="725" spans="1:10" ht="0.95" customHeight="1" thickTop="1">
      <c r="A725" s="350"/>
      <c r="B725" s="350"/>
      <c r="C725" s="350"/>
      <c r="D725" s="350"/>
      <c r="E725" s="350"/>
      <c r="F725" s="350"/>
      <c r="G725" s="350"/>
      <c r="H725" s="350"/>
      <c r="I725" s="350"/>
      <c r="J725" s="350"/>
    </row>
    <row r="726" spans="1:10" ht="18" customHeight="1">
      <c r="A726" s="363" t="s">
        <v>1390</v>
      </c>
      <c r="B726" s="361" t="s">
        <v>695</v>
      </c>
      <c r="C726" s="363" t="s">
        <v>696</v>
      </c>
      <c r="D726" s="363" t="s">
        <v>697</v>
      </c>
      <c r="E726" s="522" t="s">
        <v>698</v>
      </c>
      <c r="F726" s="522"/>
      <c r="G726" s="362" t="s">
        <v>699</v>
      </c>
      <c r="H726" s="361" t="s">
        <v>700</v>
      </c>
      <c r="I726" s="361" t="s">
        <v>701</v>
      </c>
      <c r="J726" s="361" t="s">
        <v>702</v>
      </c>
    </row>
    <row r="727" spans="1:10" ht="39" customHeight="1">
      <c r="A727" s="359" t="s">
        <v>703</v>
      </c>
      <c r="B727" s="360" t="s">
        <v>242</v>
      </c>
      <c r="C727" s="359" t="s">
        <v>65</v>
      </c>
      <c r="D727" s="359" t="s">
        <v>243</v>
      </c>
      <c r="E727" s="523" t="s">
        <v>942</v>
      </c>
      <c r="F727" s="523"/>
      <c r="G727" s="358" t="s">
        <v>1391</v>
      </c>
      <c r="H727" s="357">
        <v>1</v>
      </c>
      <c r="I727" s="356">
        <v>992.35</v>
      </c>
      <c r="J727" s="356">
        <v>992.35</v>
      </c>
    </row>
    <row r="728" spans="1:10" ht="20.100000000000001" customHeight="1">
      <c r="A728" s="529"/>
      <c r="B728" s="529"/>
      <c r="C728" s="529"/>
      <c r="D728" s="529"/>
      <c r="E728" s="529"/>
      <c r="F728" s="529" t="s">
        <v>943</v>
      </c>
      <c r="G728" s="529"/>
      <c r="H728" s="529"/>
      <c r="I728" s="529"/>
      <c r="J728" s="349">
        <v>0</v>
      </c>
    </row>
    <row r="729" spans="1:10" ht="20.100000000000001" customHeight="1">
      <c r="A729" s="529"/>
      <c r="B729" s="529"/>
      <c r="C729" s="529"/>
      <c r="D729" s="529"/>
      <c r="E729" s="529"/>
      <c r="F729" s="529" t="s">
        <v>944</v>
      </c>
      <c r="G729" s="529"/>
      <c r="H729" s="529"/>
      <c r="I729" s="529"/>
      <c r="J729" s="349">
        <v>1</v>
      </c>
    </row>
    <row r="730" spans="1:10" ht="20.100000000000001" customHeight="1">
      <c r="A730" s="529"/>
      <c r="B730" s="529"/>
      <c r="C730" s="529"/>
      <c r="D730" s="529"/>
      <c r="E730" s="529"/>
      <c r="F730" s="529" t="s">
        <v>945</v>
      </c>
      <c r="G730" s="529"/>
      <c r="H730" s="529"/>
      <c r="I730" s="529"/>
      <c r="J730" s="349">
        <v>0</v>
      </c>
    </row>
    <row r="731" spans="1:10" ht="20.100000000000001" customHeight="1">
      <c r="A731" s="363" t="s">
        <v>946</v>
      </c>
      <c r="B731" s="361" t="s">
        <v>695</v>
      </c>
      <c r="C731" s="363" t="s">
        <v>696</v>
      </c>
      <c r="D731" s="363" t="s">
        <v>947</v>
      </c>
      <c r="E731" s="361" t="s">
        <v>948</v>
      </c>
      <c r="F731" s="361" t="s">
        <v>949</v>
      </c>
      <c r="G731" s="361" t="s">
        <v>950</v>
      </c>
      <c r="H731" s="361"/>
      <c r="I731" s="361"/>
      <c r="J731" s="361" t="s">
        <v>951</v>
      </c>
    </row>
    <row r="732" spans="1:10" ht="65.099999999999994" customHeight="1">
      <c r="A732" s="373" t="s">
        <v>724</v>
      </c>
      <c r="B732" s="374" t="s">
        <v>1392</v>
      </c>
      <c r="C732" s="373" t="s">
        <v>65</v>
      </c>
      <c r="D732" s="373" t="s">
        <v>1393</v>
      </c>
      <c r="E732" s="372">
        <v>1</v>
      </c>
      <c r="F732" s="371" t="s">
        <v>1391</v>
      </c>
      <c r="G732" s="530" t="s">
        <v>1394</v>
      </c>
      <c r="H732" s="530"/>
      <c r="I732" s="528"/>
      <c r="J732" s="370" t="s">
        <v>1394</v>
      </c>
    </row>
    <row r="733" spans="1:10" ht="20.100000000000001" customHeight="1">
      <c r="A733" s="529"/>
      <c r="B733" s="529"/>
      <c r="C733" s="529"/>
      <c r="D733" s="529"/>
      <c r="E733" s="529"/>
      <c r="F733" s="529" t="s">
        <v>955</v>
      </c>
      <c r="G733" s="529"/>
      <c r="H733" s="529"/>
      <c r="I733" s="529"/>
      <c r="J733" s="349">
        <v>760</v>
      </c>
    </row>
    <row r="734" spans="1:10" ht="20.100000000000001" customHeight="1">
      <c r="A734" s="363" t="s">
        <v>956</v>
      </c>
      <c r="B734" s="361" t="s">
        <v>695</v>
      </c>
      <c r="C734" s="363" t="s">
        <v>696</v>
      </c>
      <c r="D734" s="363" t="s">
        <v>957</v>
      </c>
      <c r="E734" s="361" t="s">
        <v>948</v>
      </c>
      <c r="F734" s="361" t="s">
        <v>949</v>
      </c>
      <c r="G734" s="361" t="s">
        <v>950</v>
      </c>
      <c r="H734" s="361"/>
      <c r="I734" s="361"/>
      <c r="J734" s="361" t="s">
        <v>951</v>
      </c>
    </row>
    <row r="735" spans="1:10" ht="26.1" customHeight="1">
      <c r="A735" s="354" t="s">
        <v>703</v>
      </c>
      <c r="B735" s="355" t="s">
        <v>1397</v>
      </c>
      <c r="C735" s="354" t="s">
        <v>65</v>
      </c>
      <c r="D735" s="354" t="s">
        <v>1398</v>
      </c>
      <c r="E735" s="352">
        <v>0.13500000000000001</v>
      </c>
      <c r="F735" s="353" t="s">
        <v>781</v>
      </c>
      <c r="G735" s="531" t="s">
        <v>3092</v>
      </c>
      <c r="H735" s="531"/>
      <c r="I735" s="520"/>
      <c r="J735" s="364" t="s">
        <v>3232</v>
      </c>
    </row>
    <row r="736" spans="1:10" ht="24" customHeight="1">
      <c r="A736" s="354" t="s">
        <v>703</v>
      </c>
      <c r="B736" s="355" t="s">
        <v>964</v>
      </c>
      <c r="C736" s="354" t="s">
        <v>65</v>
      </c>
      <c r="D736" s="354" t="s">
        <v>965</v>
      </c>
      <c r="E736" s="352">
        <v>2</v>
      </c>
      <c r="F736" s="353" t="s">
        <v>963</v>
      </c>
      <c r="G736" s="531" t="s">
        <v>3061</v>
      </c>
      <c r="H736" s="531"/>
      <c r="I736" s="520"/>
      <c r="J736" s="364" t="s">
        <v>3231</v>
      </c>
    </row>
    <row r="737" spans="1:10" ht="24" customHeight="1">
      <c r="A737" s="354" t="s">
        <v>703</v>
      </c>
      <c r="B737" s="355" t="s">
        <v>962</v>
      </c>
      <c r="C737" s="354" t="s">
        <v>65</v>
      </c>
      <c r="D737" s="354" t="s">
        <v>709</v>
      </c>
      <c r="E737" s="352">
        <v>2</v>
      </c>
      <c r="F737" s="353" t="s">
        <v>963</v>
      </c>
      <c r="G737" s="531" t="s">
        <v>3063</v>
      </c>
      <c r="H737" s="531"/>
      <c r="I737" s="520"/>
      <c r="J737" s="364" t="s">
        <v>3230</v>
      </c>
    </row>
    <row r="738" spans="1:10" ht="51.95" customHeight="1">
      <c r="A738" s="354" t="s">
        <v>703</v>
      </c>
      <c r="B738" s="355" t="s">
        <v>1400</v>
      </c>
      <c r="C738" s="354" t="s">
        <v>65</v>
      </c>
      <c r="D738" s="354" t="s">
        <v>1401</v>
      </c>
      <c r="E738" s="352">
        <v>0.13500000000000001</v>
      </c>
      <c r="F738" s="353" t="s">
        <v>781</v>
      </c>
      <c r="G738" s="531" t="s">
        <v>3229</v>
      </c>
      <c r="H738" s="531"/>
      <c r="I738" s="520"/>
      <c r="J738" s="364" t="s">
        <v>3228</v>
      </c>
    </row>
    <row r="739" spans="1:10" ht="39" customHeight="1">
      <c r="A739" s="354" t="s">
        <v>703</v>
      </c>
      <c r="B739" s="355" t="s">
        <v>1395</v>
      </c>
      <c r="C739" s="354" t="s">
        <v>65</v>
      </c>
      <c r="D739" s="354" t="s">
        <v>1396</v>
      </c>
      <c r="E739" s="352">
        <v>0.13500000000000001</v>
      </c>
      <c r="F739" s="353" t="s">
        <v>781</v>
      </c>
      <c r="G739" s="531" t="s">
        <v>3227</v>
      </c>
      <c r="H739" s="531"/>
      <c r="I739" s="520"/>
      <c r="J739" s="364" t="s">
        <v>3226</v>
      </c>
    </row>
    <row r="740" spans="1:10" ht="20.100000000000001" customHeight="1" thickBot="1">
      <c r="A740" s="529"/>
      <c r="B740" s="529"/>
      <c r="C740" s="529"/>
      <c r="D740" s="529"/>
      <c r="E740" s="529"/>
      <c r="F740" s="529" t="s">
        <v>966</v>
      </c>
      <c r="G740" s="529"/>
      <c r="H740" s="529"/>
      <c r="I740" s="529"/>
      <c r="J740" s="349">
        <v>232.3476</v>
      </c>
    </row>
    <row r="741" spans="1:10" ht="0.95" customHeight="1" thickTop="1">
      <c r="A741" s="350"/>
      <c r="B741" s="350"/>
      <c r="C741" s="350"/>
      <c r="D741" s="350"/>
      <c r="E741" s="350"/>
      <c r="F741" s="350"/>
      <c r="G741" s="350"/>
      <c r="H741" s="350"/>
      <c r="I741" s="350"/>
      <c r="J741" s="350"/>
    </row>
    <row r="742" spans="1:10" ht="24" customHeight="1">
      <c r="A742" s="376" t="s">
        <v>1402</v>
      </c>
      <c r="B742" s="376"/>
      <c r="C742" s="376"/>
      <c r="D742" s="376" t="s">
        <v>1403</v>
      </c>
      <c r="E742" s="376"/>
      <c r="F742" s="521"/>
      <c r="G742" s="521"/>
      <c r="H742" s="377"/>
      <c r="I742" s="376"/>
      <c r="J742" s="375">
        <v>62312.97</v>
      </c>
    </row>
    <row r="743" spans="1:10" ht="18" customHeight="1">
      <c r="A743" s="363" t="s">
        <v>1404</v>
      </c>
      <c r="B743" s="361" t="s">
        <v>695</v>
      </c>
      <c r="C743" s="363" t="s">
        <v>696</v>
      </c>
      <c r="D743" s="363" t="s">
        <v>697</v>
      </c>
      <c r="E743" s="522" t="s">
        <v>698</v>
      </c>
      <c r="F743" s="522"/>
      <c r="G743" s="362" t="s">
        <v>699</v>
      </c>
      <c r="H743" s="361" t="s">
        <v>700</v>
      </c>
      <c r="I743" s="361" t="s">
        <v>701</v>
      </c>
      <c r="J743" s="361" t="s">
        <v>702</v>
      </c>
    </row>
    <row r="744" spans="1:10" ht="65.099999999999994" customHeight="1">
      <c r="A744" s="359" t="s">
        <v>703</v>
      </c>
      <c r="B744" s="360" t="s">
        <v>1405</v>
      </c>
      <c r="C744" s="359" t="s">
        <v>21</v>
      </c>
      <c r="D744" s="359" t="s">
        <v>1406</v>
      </c>
      <c r="E744" s="523" t="s">
        <v>1407</v>
      </c>
      <c r="F744" s="523"/>
      <c r="G744" s="358" t="s">
        <v>6</v>
      </c>
      <c r="H744" s="357">
        <v>1</v>
      </c>
      <c r="I744" s="356">
        <v>1362.18</v>
      </c>
      <c r="J744" s="356">
        <v>1362.18</v>
      </c>
    </row>
    <row r="745" spans="1:10" ht="26.1" customHeight="1">
      <c r="A745" s="354" t="s">
        <v>707</v>
      </c>
      <c r="B745" s="355" t="s">
        <v>1052</v>
      </c>
      <c r="C745" s="354" t="s">
        <v>21</v>
      </c>
      <c r="D745" s="354" t="s">
        <v>1053</v>
      </c>
      <c r="E745" s="520" t="s">
        <v>710</v>
      </c>
      <c r="F745" s="520"/>
      <c r="G745" s="353" t="s">
        <v>711</v>
      </c>
      <c r="H745" s="352">
        <v>2.6273580000000001</v>
      </c>
      <c r="I745" s="351">
        <v>27.02</v>
      </c>
      <c r="J745" s="351">
        <v>70.989999999999995</v>
      </c>
    </row>
    <row r="746" spans="1:10" ht="26.1" customHeight="1">
      <c r="A746" s="354" t="s">
        <v>707</v>
      </c>
      <c r="B746" s="355" t="s">
        <v>1050</v>
      </c>
      <c r="C746" s="354" t="s">
        <v>21</v>
      </c>
      <c r="D746" s="354" t="s">
        <v>1051</v>
      </c>
      <c r="E746" s="520" t="s">
        <v>710</v>
      </c>
      <c r="F746" s="520"/>
      <c r="G746" s="353" t="s">
        <v>711</v>
      </c>
      <c r="H746" s="352">
        <v>2.6273580000000001</v>
      </c>
      <c r="I746" s="351">
        <v>32.99</v>
      </c>
      <c r="J746" s="351">
        <v>86.67</v>
      </c>
    </row>
    <row r="747" spans="1:10" ht="51.95" customHeight="1">
      <c r="A747" s="373" t="s">
        <v>724</v>
      </c>
      <c r="B747" s="374" t="s">
        <v>1412</v>
      </c>
      <c r="C747" s="373" t="s">
        <v>21</v>
      </c>
      <c r="D747" s="373" t="s">
        <v>1413</v>
      </c>
      <c r="E747" s="528" t="s">
        <v>727</v>
      </c>
      <c r="F747" s="528"/>
      <c r="G747" s="371" t="s">
        <v>6</v>
      </c>
      <c r="H747" s="372">
        <v>1</v>
      </c>
      <c r="I747" s="378">
        <v>157.5</v>
      </c>
      <c r="J747" s="378">
        <v>157.5</v>
      </c>
    </row>
    <row r="748" spans="1:10" ht="26.1" customHeight="1">
      <c r="A748" s="373" t="s">
        <v>724</v>
      </c>
      <c r="B748" s="374" t="s">
        <v>1414</v>
      </c>
      <c r="C748" s="373" t="s">
        <v>21</v>
      </c>
      <c r="D748" s="373" t="s">
        <v>1415</v>
      </c>
      <c r="E748" s="528" t="s">
        <v>727</v>
      </c>
      <c r="F748" s="528"/>
      <c r="G748" s="371" t="s">
        <v>6</v>
      </c>
      <c r="H748" s="372">
        <v>1</v>
      </c>
      <c r="I748" s="378">
        <v>184.96</v>
      </c>
      <c r="J748" s="378">
        <v>184.96</v>
      </c>
    </row>
    <row r="749" spans="1:10" ht="39" customHeight="1">
      <c r="A749" s="373" t="s">
        <v>724</v>
      </c>
      <c r="B749" s="374" t="s">
        <v>1408</v>
      </c>
      <c r="C749" s="373" t="s">
        <v>21</v>
      </c>
      <c r="D749" s="373" t="s">
        <v>1409</v>
      </c>
      <c r="E749" s="528" t="s">
        <v>727</v>
      </c>
      <c r="F749" s="528"/>
      <c r="G749" s="371" t="s">
        <v>6</v>
      </c>
      <c r="H749" s="372">
        <v>1</v>
      </c>
      <c r="I749" s="378">
        <v>14.99</v>
      </c>
      <c r="J749" s="378">
        <v>14.99</v>
      </c>
    </row>
    <row r="750" spans="1:10" ht="65.099999999999994" customHeight="1">
      <c r="A750" s="373" t="s">
        <v>724</v>
      </c>
      <c r="B750" s="374" t="s">
        <v>1420</v>
      </c>
      <c r="C750" s="373" t="s">
        <v>21</v>
      </c>
      <c r="D750" s="373" t="s">
        <v>1421</v>
      </c>
      <c r="E750" s="528" t="s">
        <v>727</v>
      </c>
      <c r="F750" s="528"/>
      <c r="G750" s="371" t="s">
        <v>6</v>
      </c>
      <c r="H750" s="372">
        <v>1</v>
      </c>
      <c r="I750" s="378">
        <v>312.97000000000003</v>
      </c>
      <c r="J750" s="378">
        <v>312.97000000000003</v>
      </c>
    </row>
    <row r="751" spans="1:10" ht="39" customHeight="1">
      <c r="A751" s="373" t="s">
        <v>724</v>
      </c>
      <c r="B751" s="374" t="s">
        <v>1416</v>
      </c>
      <c r="C751" s="373" t="s">
        <v>21</v>
      </c>
      <c r="D751" s="373" t="s">
        <v>1417</v>
      </c>
      <c r="E751" s="528" t="s">
        <v>727</v>
      </c>
      <c r="F751" s="528"/>
      <c r="G751" s="371" t="s">
        <v>6</v>
      </c>
      <c r="H751" s="372">
        <v>1</v>
      </c>
      <c r="I751" s="378">
        <v>53.99</v>
      </c>
      <c r="J751" s="378">
        <v>53.99</v>
      </c>
    </row>
    <row r="752" spans="1:10" ht="51.95" customHeight="1">
      <c r="A752" s="373" t="s">
        <v>724</v>
      </c>
      <c r="B752" s="374" t="s">
        <v>1410</v>
      </c>
      <c r="C752" s="373" t="s">
        <v>21</v>
      </c>
      <c r="D752" s="373" t="s">
        <v>1411</v>
      </c>
      <c r="E752" s="528" t="s">
        <v>727</v>
      </c>
      <c r="F752" s="528"/>
      <c r="G752" s="371" t="s">
        <v>6</v>
      </c>
      <c r="H752" s="372">
        <v>1</v>
      </c>
      <c r="I752" s="378">
        <v>477.11</v>
      </c>
      <c r="J752" s="378">
        <v>477.11</v>
      </c>
    </row>
    <row r="753" spans="1:10" ht="39" customHeight="1" thickBot="1">
      <c r="A753" s="373" t="s">
        <v>724</v>
      </c>
      <c r="B753" s="374" t="s">
        <v>1418</v>
      </c>
      <c r="C753" s="373" t="s">
        <v>21</v>
      </c>
      <c r="D753" s="373" t="s">
        <v>1419</v>
      </c>
      <c r="E753" s="528" t="s">
        <v>727</v>
      </c>
      <c r="F753" s="528"/>
      <c r="G753" s="371" t="s">
        <v>6</v>
      </c>
      <c r="H753" s="372">
        <v>4</v>
      </c>
      <c r="I753" s="378">
        <v>0.75</v>
      </c>
      <c r="J753" s="378">
        <v>3</v>
      </c>
    </row>
    <row r="754" spans="1:10" ht="0.95" customHeight="1" thickTop="1">
      <c r="A754" s="350"/>
      <c r="B754" s="350"/>
      <c r="C754" s="350"/>
      <c r="D754" s="350"/>
      <c r="E754" s="350"/>
      <c r="F754" s="350"/>
      <c r="G754" s="350"/>
      <c r="H754" s="350"/>
      <c r="I754" s="350"/>
      <c r="J754" s="350"/>
    </row>
    <row r="755" spans="1:10" ht="18" customHeight="1">
      <c r="A755" s="363" t="s">
        <v>1422</v>
      </c>
      <c r="B755" s="361" t="s">
        <v>695</v>
      </c>
      <c r="C755" s="363" t="s">
        <v>696</v>
      </c>
      <c r="D755" s="363" t="s">
        <v>697</v>
      </c>
      <c r="E755" s="522" t="s">
        <v>698</v>
      </c>
      <c r="F755" s="522"/>
      <c r="G755" s="362" t="s">
        <v>699</v>
      </c>
      <c r="H755" s="361" t="s">
        <v>700</v>
      </c>
      <c r="I755" s="361" t="s">
        <v>701</v>
      </c>
      <c r="J755" s="361" t="s">
        <v>702</v>
      </c>
    </row>
    <row r="756" spans="1:10" ht="51.95" customHeight="1">
      <c r="A756" s="359" t="s">
        <v>703</v>
      </c>
      <c r="B756" s="360" t="s">
        <v>1423</v>
      </c>
      <c r="C756" s="359" t="s">
        <v>21</v>
      </c>
      <c r="D756" s="359" t="s">
        <v>1424</v>
      </c>
      <c r="E756" s="523" t="s">
        <v>1407</v>
      </c>
      <c r="F756" s="523"/>
      <c r="G756" s="358" t="s">
        <v>6</v>
      </c>
      <c r="H756" s="357">
        <v>1</v>
      </c>
      <c r="I756" s="356">
        <v>395.01</v>
      </c>
      <c r="J756" s="356">
        <v>395.01</v>
      </c>
    </row>
    <row r="757" spans="1:10" ht="26.1" customHeight="1">
      <c r="A757" s="354" t="s">
        <v>707</v>
      </c>
      <c r="B757" s="355" t="s">
        <v>1050</v>
      </c>
      <c r="C757" s="354" t="s">
        <v>21</v>
      </c>
      <c r="D757" s="354" t="s">
        <v>1051</v>
      </c>
      <c r="E757" s="520" t="s">
        <v>710</v>
      </c>
      <c r="F757" s="520"/>
      <c r="G757" s="353" t="s">
        <v>711</v>
      </c>
      <c r="H757" s="352">
        <v>0.132661</v>
      </c>
      <c r="I757" s="351">
        <v>32.99</v>
      </c>
      <c r="J757" s="351">
        <v>4.37</v>
      </c>
    </row>
    <row r="758" spans="1:10" ht="26.1" customHeight="1">
      <c r="A758" s="354" t="s">
        <v>707</v>
      </c>
      <c r="B758" s="355" t="s">
        <v>1052</v>
      </c>
      <c r="C758" s="354" t="s">
        <v>21</v>
      </c>
      <c r="D758" s="354" t="s">
        <v>1053</v>
      </c>
      <c r="E758" s="520" t="s">
        <v>710</v>
      </c>
      <c r="F758" s="520"/>
      <c r="G758" s="353" t="s">
        <v>711</v>
      </c>
      <c r="H758" s="352">
        <v>0.132661</v>
      </c>
      <c r="I758" s="351">
        <v>27.02</v>
      </c>
      <c r="J758" s="351">
        <v>3.58</v>
      </c>
    </row>
    <row r="759" spans="1:10" ht="51.95" customHeight="1" thickBot="1">
      <c r="A759" s="373" t="s">
        <v>724</v>
      </c>
      <c r="B759" s="374" t="s">
        <v>1425</v>
      </c>
      <c r="C759" s="373" t="s">
        <v>21</v>
      </c>
      <c r="D759" s="373" t="s">
        <v>1426</v>
      </c>
      <c r="E759" s="528" t="s">
        <v>727</v>
      </c>
      <c r="F759" s="528"/>
      <c r="G759" s="371" t="s">
        <v>6</v>
      </c>
      <c r="H759" s="372">
        <v>1</v>
      </c>
      <c r="I759" s="378">
        <v>387.06</v>
      </c>
      <c r="J759" s="378">
        <v>387.06</v>
      </c>
    </row>
    <row r="760" spans="1:10" ht="0.95" customHeight="1" thickTop="1">
      <c r="A760" s="350"/>
      <c r="B760" s="350"/>
      <c r="C760" s="350"/>
      <c r="D760" s="350"/>
      <c r="E760" s="350"/>
      <c r="F760" s="350"/>
      <c r="G760" s="350"/>
      <c r="H760" s="350"/>
      <c r="I760" s="350"/>
      <c r="J760" s="350"/>
    </row>
    <row r="761" spans="1:10" ht="18" customHeight="1">
      <c r="A761" s="363" t="s">
        <v>1427</v>
      </c>
      <c r="B761" s="361" t="s">
        <v>695</v>
      </c>
      <c r="C761" s="363" t="s">
        <v>696</v>
      </c>
      <c r="D761" s="363" t="s">
        <v>697</v>
      </c>
      <c r="E761" s="522" t="s">
        <v>698</v>
      </c>
      <c r="F761" s="522"/>
      <c r="G761" s="362" t="s">
        <v>699</v>
      </c>
      <c r="H761" s="361" t="s">
        <v>700</v>
      </c>
      <c r="I761" s="361" t="s">
        <v>701</v>
      </c>
      <c r="J761" s="361" t="s">
        <v>702</v>
      </c>
    </row>
    <row r="762" spans="1:10" ht="51.95" customHeight="1">
      <c r="A762" s="359" t="s">
        <v>703</v>
      </c>
      <c r="B762" s="360" t="s">
        <v>1428</v>
      </c>
      <c r="C762" s="359" t="s">
        <v>21</v>
      </c>
      <c r="D762" s="359" t="s">
        <v>1429</v>
      </c>
      <c r="E762" s="523" t="s">
        <v>1407</v>
      </c>
      <c r="F762" s="523"/>
      <c r="G762" s="358" t="s">
        <v>39</v>
      </c>
      <c r="H762" s="357">
        <v>1</v>
      </c>
      <c r="I762" s="356">
        <v>131.27000000000001</v>
      </c>
      <c r="J762" s="356">
        <v>131.27000000000001</v>
      </c>
    </row>
    <row r="763" spans="1:10" ht="26.1" customHeight="1">
      <c r="A763" s="354" t="s">
        <v>707</v>
      </c>
      <c r="B763" s="355" t="s">
        <v>1052</v>
      </c>
      <c r="C763" s="354" t="s">
        <v>21</v>
      </c>
      <c r="D763" s="354" t="s">
        <v>1053</v>
      </c>
      <c r="E763" s="520" t="s">
        <v>710</v>
      </c>
      <c r="F763" s="520"/>
      <c r="G763" s="353" t="s">
        <v>711</v>
      </c>
      <c r="H763" s="352">
        <v>0.261355</v>
      </c>
      <c r="I763" s="351">
        <v>27.02</v>
      </c>
      <c r="J763" s="351">
        <v>7.06</v>
      </c>
    </row>
    <row r="764" spans="1:10" ht="26.1" customHeight="1">
      <c r="A764" s="354" t="s">
        <v>707</v>
      </c>
      <c r="B764" s="355" t="s">
        <v>1050</v>
      </c>
      <c r="C764" s="354" t="s">
        <v>21</v>
      </c>
      <c r="D764" s="354" t="s">
        <v>1051</v>
      </c>
      <c r="E764" s="520" t="s">
        <v>710</v>
      </c>
      <c r="F764" s="520"/>
      <c r="G764" s="353" t="s">
        <v>711</v>
      </c>
      <c r="H764" s="352">
        <v>0.261355</v>
      </c>
      <c r="I764" s="351">
        <v>32.99</v>
      </c>
      <c r="J764" s="351">
        <v>8.6199999999999992</v>
      </c>
    </row>
    <row r="765" spans="1:10" ht="39" customHeight="1" thickBot="1">
      <c r="A765" s="373" t="s">
        <v>724</v>
      </c>
      <c r="B765" s="374" t="s">
        <v>1430</v>
      </c>
      <c r="C765" s="373" t="s">
        <v>21</v>
      </c>
      <c r="D765" s="373" t="s">
        <v>1431</v>
      </c>
      <c r="E765" s="528" t="s">
        <v>727</v>
      </c>
      <c r="F765" s="528"/>
      <c r="G765" s="371" t="s">
        <v>39</v>
      </c>
      <c r="H765" s="372">
        <v>1.0357749999999999</v>
      </c>
      <c r="I765" s="378">
        <v>111.6</v>
      </c>
      <c r="J765" s="378">
        <v>115.59249</v>
      </c>
    </row>
    <row r="766" spans="1:10" ht="0.95" customHeight="1" thickTop="1">
      <c r="A766" s="350"/>
      <c r="B766" s="350"/>
      <c r="C766" s="350"/>
      <c r="D766" s="350"/>
      <c r="E766" s="350"/>
      <c r="F766" s="350"/>
      <c r="G766" s="350"/>
      <c r="H766" s="350"/>
      <c r="I766" s="350"/>
      <c r="J766" s="350"/>
    </row>
    <row r="767" spans="1:10" ht="18" customHeight="1">
      <c r="A767" s="363" t="s">
        <v>1432</v>
      </c>
      <c r="B767" s="361" t="s">
        <v>695</v>
      </c>
      <c r="C767" s="363" t="s">
        <v>696</v>
      </c>
      <c r="D767" s="363" t="s">
        <v>697</v>
      </c>
      <c r="E767" s="522" t="s">
        <v>698</v>
      </c>
      <c r="F767" s="522"/>
      <c r="G767" s="362" t="s">
        <v>699</v>
      </c>
      <c r="H767" s="361" t="s">
        <v>700</v>
      </c>
      <c r="I767" s="361" t="s">
        <v>701</v>
      </c>
      <c r="J767" s="361" t="s">
        <v>702</v>
      </c>
    </row>
    <row r="768" spans="1:10" ht="39" customHeight="1">
      <c r="A768" s="359" t="s">
        <v>703</v>
      </c>
      <c r="B768" s="360" t="s">
        <v>1433</v>
      </c>
      <c r="C768" s="359" t="s">
        <v>65</v>
      </c>
      <c r="D768" s="359" t="s">
        <v>1434</v>
      </c>
      <c r="E768" s="523" t="s">
        <v>942</v>
      </c>
      <c r="F768" s="523"/>
      <c r="G768" s="358" t="s">
        <v>1095</v>
      </c>
      <c r="H768" s="357">
        <v>1</v>
      </c>
      <c r="I768" s="356">
        <v>11.02</v>
      </c>
      <c r="J768" s="356">
        <v>11.02</v>
      </c>
    </row>
    <row r="769" spans="1:10" ht="20.100000000000001" customHeight="1">
      <c r="A769" s="529"/>
      <c r="B769" s="529"/>
      <c r="C769" s="529"/>
      <c r="D769" s="529"/>
      <c r="E769" s="529"/>
      <c r="F769" s="529" t="s">
        <v>943</v>
      </c>
      <c r="G769" s="529"/>
      <c r="H769" s="529"/>
      <c r="I769" s="529"/>
      <c r="J769" s="349">
        <v>0</v>
      </c>
    </row>
    <row r="770" spans="1:10" ht="20.100000000000001" customHeight="1">
      <c r="A770" s="529"/>
      <c r="B770" s="529"/>
      <c r="C770" s="529"/>
      <c r="D770" s="529"/>
      <c r="E770" s="529"/>
      <c r="F770" s="529" t="s">
        <v>944</v>
      </c>
      <c r="G770" s="529"/>
      <c r="H770" s="529"/>
      <c r="I770" s="529"/>
      <c r="J770" s="349">
        <v>1</v>
      </c>
    </row>
    <row r="771" spans="1:10" ht="20.100000000000001" customHeight="1">
      <c r="A771" s="529"/>
      <c r="B771" s="529"/>
      <c r="C771" s="529"/>
      <c r="D771" s="529"/>
      <c r="E771" s="529"/>
      <c r="F771" s="529" t="s">
        <v>945</v>
      </c>
      <c r="G771" s="529"/>
      <c r="H771" s="529"/>
      <c r="I771" s="529"/>
      <c r="J771" s="349">
        <v>0</v>
      </c>
    </row>
    <row r="772" spans="1:10" ht="20.100000000000001" customHeight="1">
      <c r="A772" s="363" t="s">
        <v>946</v>
      </c>
      <c r="B772" s="361" t="s">
        <v>695</v>
      </c>
      <c r="C772" s="363" t="s">
        <v>696</v>
      </c>
      <c r="D772" s="363" t="s">
        <v>947</v>
      </c>
      <c r="E772" s="361" t="s">
        <v>948</v>
      </c>
      <c r="F772" s="361" t="s">
        <v>949</v>
      </c>
      <c r="G772" s="361" t="s">
        <v>950</v>
      </c>
      <c r="H772" s="361"/>
      <c r="I772" s="361"/>
      <c r="J772" s="361" t="s">
        <v>951</v>
      </c>
    </row>
    <row r="773" spans="1:10" ht="26.1" customHeight="1">
      <c r="A773" s="373" t="s">
        <v>724</v>
      </c>
      <c r="B773" s="374" t="s">
        <v>993</v>
      </c>
      <c r="C773" s="373" t="s">
        <v>65</v>
      </c>
      <c r="D773" s="373" t="s">
        <v>994</v>
      </c>
      <c r="E773" s="372">
        <v>2.2273299999999999E-2</v>
      </c>
      <c r="F773" s="371" t="s">
        <v>995</v>
      </c>
      <c r="G773" s="530" t="s">
        <v>3225</v>
      </c>
      <c r="H773" s="530"/>
      <c r="I773" s="528"/>
      <c r="J773" s="370" t="s">
        <v>3224</v>
      </c>
    </row>
    <row r="774" spans="1:10" ht="26.1" customHeight="1">
      <c r="A774" s="373" t="s">
        <v>724</v>
      </c>
      <c r="B774" s="374" t="s">
        <v>1137</v>
      </c>
      <c r="C774" s="373" t="s">
        <v>65</v>
      </c>
      <c r="D774" s="373" t="s">
        <v>1138</v>
      </c>
      <c r="E774" s="372">
        <v>8.2466999999999992E-3</v>
      </c>
      <c r="F774" s="371" t="s">
        <v>990</v>
      </c>
      <c r="G774" s="530" t="s">
        <v>1139</v>
      </c>
      <c r="H774" s="530"/>
      <c r="I774" s="528"/>
      <c r="J774" s="370" t="s">
        <v>1435</v>
      </c>
    </row>
    <row r="775" spans="1:10" ht="24" customHeight="1">
      <c r="A775" s="373" t="s">
        <v>724</v>
      </c>
      <c r="B775" s="374" t="s">
        <v>996</v>
      </c>
      <c r="C775" s="373" t="s">
        <v>65</v>
      </c>
      <c r="D775" s="373" t="s">
        <v>997</v>
      </c>
      <c r="E775" s="372">
        <v>6.6819999999999996E-3</v>
      </c>
      <c r="F775" s="371" t="s">
        <v>995</v>
      </c>
      <c r="G775" s="530" t="s">
        <v>998</v>
      </c>
      <c r="H775" s="530"/>
      <c r="I775" s="528"/>
      <c r="J775" s="370" t="s">
        <v>992</v>
      </c>
    </row>
    <row r="776" spans="1:10" ht="20.100000000000001" customHeight="1">
      <c r="A776" s="529"/>
      <c r="B776" s="529"/>
      <c r="C776" s="529"/>
      <c r="D776" s="529"/>
      <c r="E776" s="529"/>
      <c r="F776" s="529" t="s">
        <v>955</v>
      </c>
      <c r="G776" s="529"/>
      <c r="H776" s="529"/>
      <c r="I776" s="529"/>
      <c r="J776" s="349">
        <v>1.1758999999999999</v>
      </c>
    </row>
    <row r="777" spans="1:10" ht="20.100000000000001" customHeight="1">
      <c r="A777" s="363" t="s">
        <v>956</v>
      </c>
      <c r="B777" s="361" t="s">
        <v>695</v>
      </c>
      <c r="C777" s="363" t="s">
        <v>696</v>
      </c>
      <c r="D777" s="363" t="s">
        <v>957</v>
      </c>
      <c r="E777" s="361" t="s">
        <v>948</v>
      </c>
      <c r="F777" s="361" t="s">
        <v>949</v>
      </c>
      <c r="G777" s="361" t="s">
        <v>950</v>
      </c>
      <c r="H777" s="361"/>
      <c r="I777" s="361"/>
      <c r="J777" s="361" t="s">
        <v>951</v>
      </c>
    </row>
    <row r="778" spans="1:10" ht="24" customHeight="1">
      <c r="A778" s="354" t="s">
        <v>703</v>
      </c>
      <c r="B778" s="355" t="s">
        <v>1003</v>
      </c>
      <c r="C778" s="354" t="s">
        <v>65</v>
      </c>
      <c r="D778" s="354" t="s">
        <v>1004</v>
      </c>
      <c r="E778" s="352">
        <v>7.3333300000000004E-2</v>
      </c>
      <c r="F778" s="353" t="s">
        <v>963</v>
      </c>
      <c r="G778" s="531" t="s">
        <v>3223</v>
      </c>
      <c r="H778" s="531"/>
      <c r="I778" s="520"/>
      <c r="J778" s="364" t="s">
        <v>3222</v>
      </c>
    </row>
    <row r="779" spans="1:10" ht="24" customHeight="1">
      <c r="A779" s="354" t="s">
        <v>703</v>
      </c>
      <c r="B779" s="355" t="s">
        <v>999</v>
      </c>
      <c r="C779" s="354" t="s">
        <v>65</v>
      </c>
      <c r="D779" s="354" t="s">
        <v>915</v>
      </c>
      <c r="E779" s="352">
        <v>0.14666670000000001</v>
      </c>
      <c r="F779" s="353" t="s">
        <v>963</v>
      </c>
      <c r="G779" s="531" t="s">
        <v>3221</v>
      </c>
      <c r="H779" s="531"/>
      <c r="I779" s="520"/>
      <c r="J779" s="364" t="s">
        <v>3220</v>
      </c>
    </row>
    <row r="780" spans="1:10" ht="39" customHeight="1">
      <c r="A780" s="354" t="s">
        <v>703</v>
      </c>
      <c r="B780" s="355" t="s">
        <v>981</v>
      </c>
      <c r="C780" s="354" t="s">
        <v>65</v>
      </c>
      <c r="D780" s="354" t="s">
        <v>982</v>
      </c>
      <c r="E780" s="352">
        <v>0.15707960000000001</v>
      </c>
      <c r="F780" s="353" t="s">
        <v>758</v>
      </c>
      <c r="G780" s="531" t="s">
        <v>3185</v>
      </c>
      <c r="H780" s="531"/>
      <c r="I780" s="520"/>
      <c r="J780" s="364" t="s">
        <v>2873</v>
      </c>
    </row>
    <row r="781" spans="1:10" ht="20.100000000000001" customHeight="1" thickBot="1">
      <c r="A781" s="529"/>
      <c r="B781" s="529"/>
      <c r="C781" s="529"/>
      <c r="D781" s="529"/>
      <c r="E781" s="529"/>
      <c r="F781" s="529" t="s">
        <v>966</v>
      </c>
      <c r="G781" s="529"/>
      <c r="H781" s="529"/>
      <c r="I781" s="529"/>
      <c r="J781" s="349">
        <v>9.8474000000000004</v>
      </c>
    </row>
    <row r="782" spans="1:10" ht="0.95" customHeight="1" thickTop="1">
      <c r="A782" s="350"/>
      <c r="B782" s="350"/>
      <c r="C782" s="350"/>
      <c r="D782" s="350"/>
      <c r="E782" s="350"/>
      <c r="F782" s="350"/>
      <c r="G782" s="350"/>
      <c r="H782" s="350"/>
      <c r="I782" s="350"/>
      <c r="J782" s="350"/>
    </row>
    <row r="783" spans="1:10" ht="18" customHeight="1">
      <c r="A783" s="363" t="s">
        <v>1436</v>
      </c>
      <c r="B783" s="361" t="s">
        <v>695</v>
      </c>
      <c r="C783" s="363" t="s">
        <v>696</v>
      </c>
      <c r="D783" s="363" t="s">
        <v>697</v>
      </c>
      <c r="E783" s="522" t="s">
        <v>698</v>
      </c>
      <c r="F783" s="522"/>
      <c r="G783" s="362" t="s">
        <v>699</v>
      </c>
      <c r="H783" s="361" t="s">
        <v>700</v>
      </c>
      <c r="I783" s="361" t="s">
        <v>701</v>
      </c>
      <c r="J783" s="361" t="s">
        <v>702</v>
      </c>
    </row>
    <row r="784" spans="1:10" ht="39" customHeight="1">
      <c r="A784" s="359" t="s">
        <v>703</v>
      </c>
      <c r="B784" s="360" t="s">
        <v>1437</v>
      </c>
      <c r="C784" s="359" t="s">
        <v>21</v>
      </c>
      <c r="D784" s="359" t="s">
        <v>1438</v>
      </c>
      <c r="E784" s="523" t="s">
        <v>1407</v>
      </c>
      <c r="F784" s="523"/>
      <c r="G784" s="358" t="s">
        <v>6</v>
      </c>
      <c r="H784" s="357">
        <v>1</v>
      </c>
      <c r="I784" s="356">
        <v>484.03</v>
      </c>
      <c r="J784" s="356">
        <v>484.03</v>
      </c>
    </row>
    <row r="785" spans="1:10" ht="26.1" customHeight="1">
      <c r="A785" s="354" t="s">
        <v>707</v>
      </c>
      <c r="B785" s="355" t="s">
        <v>1050</v>
      </c>
      <c r="C785" s="354" t="s">
        <v>21</v>
      </c>
      <c r="D785" s="354" t="s">
        <v>1051</v>
      </c>
      <c r="E785" s="520" t="s">
        <v>710</v>
      </c>
      <c r="F785" s="520"/>
      <c r="G785" s="353" t="s">
        <v>711</v>
      </c>
      <c r="H785" s="352">
        <v>0.68757000000000001</v>
      </c>
      <c r="I785" s="351">
        <v>32.99</v>
      </c>
      <c r="J785" s="351">
        <v>22.68</v>
      </c>
    </row>
    <row r="786" spans="1:10" ht="24" customHeight="1">
      <c r="A786" s="354" t="s">
        <v>707</v>
      </c>
      <c r="B786" s="355" t="s">
        <v>884</v>
      </c>
      <c r="C786" s="354" t="s">
        <v>21</v>
      </c>
      <c r="D786" s="354" t="s">
        <v>885</v>
      </c>
      <c r="E786" s="520" t="s">
        <v>710</v>
      </c>
      <c r="F786" s="520"/>
      <c r="G786" s="353" t="s">
        <v>711</v>
      </c>
      <c r="H786" s="352">
        <v>0.68757000000000001</v>
      </c>
      <c r="I786" s="351">
        <v>34.700000000000003</v>
      </c>
      <c r="J786" s="351">
        <v>23.85</v>
      </c>
    </row>
    <row r="787" spans="1:10" ht="26.1" customHeight="1">
      <c r="A787" s="354" t="s">
        <v>707</v>
      </c>
      <c r="B787" s="355" t="s">
        <v>1052</v>
      </c>
      <c r="C787" s="354" t="s">
        <v>21</v>
      </c>
      <c r="D787" s="354" t="s">
        <v>1053</v>
      </c>
      <c r="E787" s="520" t="s">
        <v>710</v>
      </c>
      <c r="F787" s="520"/>
      <c r="G787" s="353" t="s">
        <v>711</v>
      </c>
      <c r="H787" s="352">
        <v>0.68757000000000001</v>
      </c>
      <c r="I787" s="351">
        <v>27.02</v>
      </c>
      <c r="J787" s="351">
        <v>18.57</v>
      </c>
    </row>
    <row r="788" spans="1:10" ht="26.1" customHeight="1">
      <c r="A788" s="373" t="s">
        <v>724</v>
      </c>
      <c r="B788" s="374" t="s">
        <v>1439</v>
      </c>
      <c r="C788" s="373" t="s">
        <v>21</v>
      </c>
      <c r="D788" s="373" t="s">
        <v>1440</v>
      </c>
      <c r="E788" s="528" t="s">
        <v>727</v>
      </c>
      <c r="F788" s="528"/>
      <c r="G788" s="371" t="s">
        <v>6</v>
      </c>
      <c r="H788" s="372">
        <v>1</v>
      </c>
      <c r="I788" s="378">
        <v>412.86</v>
      </c>
      <c r="J788" s="378">
        <v>412.86</v>
      </c>
    </row>
    <row r="789" spans="1:10" ht="26.1" customHeight="1" thickBot="1">
      <c r="A789" s="373" t="s">
        <v>724</v>
      </c>
      <c r="B789" s="374" t="s">
        <v>907</v>
      </c>
      <c r="C789" s="373" t="s">
        <v>21</v>
      </c>
      <c r="D789" s="373" t="s">
        <v>908</v>
      </c>
      <c r="E789" s="528" t="s">
        <v>727</v>
      </c>
      <c r="F789" s="528"/>
      <c r="G789" s="371" t="s">
        <v>74</v>
      </c>
      <c r="H789" s="372">
        <v>0.10079399999999999</v>
      </c>
      <c r="I789" s="378">
        <v>60.32</v>
      </c>
      <c r="J789" s="378">
        <v>6.0798940999999997</v>
      </c>
    </row>
    <row r="790" spans="1:10" ht="0.95" customHeight="1" thickTop="1">
      <c r="A790" s="350"/>
      <c r="B790" s="350"/>
      <c r="C790" s="350"/>
      <c r="D790" s="350"/>
      <c r="E790" s="350"/>
      <c r="F790" s="350"/>
      <c r="G790" s="350"/>
      <c r="H790" s="350"/>
      <c r="I790" s="350"/>
      <c r="J790" s="350"/>
    </row>
    <row r="791" spans="1:10" ht="18" customHeight="1">
      <c r="A791" s="363" t="s">
        <v>1441</v>
      </c>
      <c r="B791" s="361" t="s">
        <v>695</v>
      </c>
      <c r="C791" s="363" t="s">
        <v>696</v>
      </c>
      <c r="D791" s="363" t="s">
        <v>697</v>
      </c>
      <c r="E791" s="522" t="s">
        <v>698</v>
      </c>
      <c r="F791" s="522"/>
      <c r="G791" s="362" t="s">
        <v>699</v>
      </c>
      <c r="H791" s="361" t="s">
        <v>700</v>
      </c>
      <c r="I791" s="361" t="s">
        <v>701</v>
      </c>
      <c r="J791" s="361" t="s">
        <v>702</v>
      </c>
    </row>
    <row r="792" spans="1:10" ht="51.95" customHeight="1">
      <c r="A792" s="359" t="s">
        <v>703</v>
      </c>
      <c r="B792" s="360" t="s">
        <v>1442</v>
      </c>
      <c r="C792" s="359" t="s">
        <v>21</v>
      </c>
      <c r="D792" s="359" t="s">
        <v>1443</v>
      </c>
      <c r="E792" s="523" t="s">
        <v>1444</v>
      </c>
      <c r="F792" s="523"/>
      <c r="G792" s="358" t="s">
        <v>6</v>
      </c>
      <c r="H792" s="357">
        <v>1</v>
      </c>
      <c r="I792" s="356">
        <v>124.54</v>
      </c>
      <c r="J792" s="356">
        <v>124.54</v>
      </c>
    </row>
    <row r="793" spans="1:10" ht="26.1" customHeight="1">
      <c r="A793" s="354" t="s">
        <v>707</v>
      </c>
      <c r="B793" s="355" t="s">
        <v>1052</v>
      </c>
      <c r="C793" s="354" t="s">
        <v>21</v>
      </c>
      <c r="D793" s="354" t="s">
        <v>1053</v>
      </c>
      <c r="E793" s="520" t="s">
        <v>710</v>
      </c>
      <c r="F793" s="520"/>
      <c r="G793" s="353" t="s">
        <v>711</v>
      </c>
      <c r="H793" s="352">
        <v>0.54890000000000005</v>
      </c>
      <c r="I793" s="351">
        <v>27.02</v>
      </c>
      <c r="J793" s="351">
        <v>14.83</v>
      </c>
    </row>
    <row r="794" spans="1:10" ht="26.1" customHeight="1">
      <c r="A794" s="354" t="s">
        <v>707</v>
      </c>
      <c r="B794" s="355" t="s">
        <v>1050</v>
      </c>
      <c r="C794" s="354" t="s">
        <v>21</v>
      </c>
      <c r="D794" s="354" t="s">
        <v>1051</v>
      </c>
      <c r="E794" s="520" t="s">
        <v>710</v>
      </c>
      <c r="F794" s="520"/>
      <c r="G794" s="353" t="s">
        <v>711</v>
      </c>
      <c r="H794" s="352">
        <v>0.54890000000000005</v>
      </c>
      <c r="I794" s="351">
        <v>32.99</v>
      </c>
      <c r="J794" s="351">
        <v>18.100000000000001</v>
      </c>
    </row>
    <row r="795" spans="1:10" ht="26.1" customHeight="1">
      <c r="A795" s="373" t="s">
        <v>724</v>
      </c>
      <c r="B795" s="374" t="s">
        <v>1447</v>
      </c>
      <c r="C795" s="373" t="s">
        <v>21</v>
      </c>
      <c r="D795" s="373" t="s">
        <v>1448</v>
      </c>
      <c r="E795" s="528" t="s">
        <v>727</v>
      </c>
      <c r="F795" s="528"/>
      <c r="G795" s="371" t="s">
        <v>6</v>
      </c>
      <c r="H795" s="372">
        <v>3.0200000000000001E-2</v>
      </c>
      <c r="I795" s="378">
        <v>16.07</v>
      </c>
      <c r="J795" s="378">
        <v>0.48531400000000002</v>
      </c>
    </row>
    <row r="796" spans="1:10" ht="26.1" customHeight="1">
      <c r="A796" s="373" t="s">
        <v>724</v>
      </c>
      <c r="B796" s="374" t="s">
        <v>1445</v>
      </c>
      <c r="C796" s="373" t="s">
        <v>21</v>
      </c>
      <c r="D796" s="373" t="s">
        <v>1446</v>
      </c>
      <c r="E796" s="528" t="s">
        <v>727</v>
      </c>
      <c r="F796" s="528"/>
      <c r="G796" s="371" t="s">
        <v>6</v>
      </c>
      <c r="H796" s="372">
        <v>1</v>
      </c>
      <c r="I796" s="378">
        <v>90.75</v>
      </c>
      <c r="J796" s="378">
        <v>90.75</v>
      </c>
    </row>
    <row r="797" spans="1:10" ht="24" customHeight="1" thickBot="1">
      <c r="A797" s="373" t="s">
        <v>724</v>
      </c>
      <c r="B797" s="374" t="s">
        <v>919</v>
      </c>
      <c r="C797" s="373" t="s">
        <v>21</v>
      </c>
      <c r="D797" s="373" t="s">
        <v>920</v>
      </c>
      <c r="E797" s="528" t="s">
        <v>727</v>
      </c>
      <c r="F797" s="528"/>
      <c r="G797" s="371" t="s">
        <v>918</v>
      </c>
      <c r="H797" s="372">
        <v>7.1999999999999998E-3</v>
      </c>
      <c r="I797" s="378">
        <v>52.83</v>
      </c>
      <c r="J797" s="378">
        <v>0.38037599999999999</v>
      </c>
    </row>
    <row r="798" spans="1:10" ht="0.95" customHeight="1" thickTop="1">
      <c r="A798" s="350"/>
      <c r="B798" s="350"/>
      <c r="C798" s="350"/>
      <c r="D798" s="350"/>
      <c r="E798" s="350"/>
      <c r="F798" s="350"/>
      <c r="G798" s="350"/>
      <c r="H798" s="350"/>
      <c r="I798" s="350"/>
      <c r="J798" s="350"/>
    </row>
    <row r="799" spans="1:10" ht="18" customHeight="1">
      <c r="A799" s="363" t="s">
        <v>1449</v>
      </c>
      <c r="B799" s="361" t="s">
        <v>695</v>
      </c>
      <c r="C799" s="363" t="s">
        <v>696</v>
      </c>
      <c r="D799" s="363" t="s">
        <v>697</v>
      </c>
      <c r="E799" s="522" t="s">
        <v>698</v>
      </c>
      <c r="F799" s="522"/>
      <c r="G799" s="362" t="s">
        <v>699</v>
      </c>
      <c r="H799" s="361" t="s">
        <v>700</v>
      </c>
      <c r="I799" s="361" t="s">
        <v>701</v>
      </c>
      <c r="J799" s="361" t="s">
        <v>702</v>
      </c>
    </row>
    <row r="800" spans="1:10" ht="51.95" customHeight="1">
      <c r="A800" s="359" t="s">
        <v>703</v>
      </c>
      <c r="B800" s="360" t="s">
        <v>1450</v>
      </c>
      <c r="C800" s="359" t="s">
        <v>21</v>
      </c>
      <c r="D800" s="359" t="s">
        <v>1451</v>
      </c>
      <c r="E800" s="523" t="s">
        <v>1407</v>
      </c>
      <c r="F800" s="523"/>
      <c r="G800" s="358" t="s">
        <v>6</v>
      </c>
      <c r="H800" s="357">
        <v>1</v>
      </c>
      <c r="I800" s="356">
        <v>97.58</v>
      </c>
      <c r="J800" s="356">
        <v>97.58</v>
      </c>
    </row>
    <row r="801" spans="1:10" ht="26.1" customHeight="1">
      <c r="A801" s="354" t="s">
        <v>707</v>
      </c>
      <c r="B801" s="355" t="s">
        <v>1050</v>
      </c>
      <c r="C801" s="354" t="s">
        <v>21</v>
      </c>
      <c r="D801" s="354" t="s">
        <v>1051</v>
      </c>
      <c r="E801" s="520" t="s">
        <v>710</v>
      </c>
      <c r="F801" s="520"/>
      <c r="G801" s="353" t="s">
        <v>711</v>
      </c>
      <c r="H801" s="352">
        <v>0.716113</v>
      </c>
      <c r="I801" s="351">
        <v>32.99</v>
      </c>
      <c r="J801" s="351">
        <v>23.62</v>
      </c>
    </row>
    <row r="802" spans="1:10" ht="26.1" customHeight="1">
      <c r="A802" s="354" t="s">
        <v>707</v>
      </c>
      <c r="B802" s="355" t="s">
        <v>1052</v>
      </c>
      <c r="C802" s="354" t="s">
        <v>21</v>
      </c>
      <c r="D802" s="354" t="s">
        <v>1053</v>
      </c>
      <c r="E802" s="520" t="s">
        <v>710</v>
      </c>
      <c r="F802" s="520"/>
      <c r="G802" s="353" t="s">
        <v>711</v>
      </c>
      <c r="H802" s="352">
        <v>0.716113</v>
      </c>
      <c r="I802" s="351">
        <v>27.02</v>
      </c>
      <c r="J802" s="351">
        <v>19.34</v>
      </c>
    </row>
    <row r="803" spans="1:10" ht="26.1" customHeight="1">
      <c r="A803" s="373" t="s">
        <v>724</v>
      </c>
      <c r="B803" s="374" t="s">
        <v>1447</v>
      </c>
      <c r="C803" s="373" t="s">
        <v>21</v>
      </c>
      <c r="D803" s="373" t="s">
        <v>1448</v>
      </c>
      <c r="E803" s="528" t="s">
        <v>727</v>
      </c>
      <c r="F803" s="528"/>
      <c r="G803" s="371" t="s">
        <v>6</v>
      </c>
      <c r="H803" s="372">
        <v>3.0200000000000001E-2</v>
      </c>
      <c r="I803" s="378">
        <v>16.07</v>
      </c>
      <c r="J803" s="378">
        <v>0.48531400000000002</v>
      </c>
    </row>
    <row r="804" spans="1:10" ht="24" customHeight="1">
      <c r="A804" s="373" t="s">
        <v>724</v>
      </c>
      <c r="B804" s="374" t="s">
        <v>919</v>
      </c>
      <c r="C804" s="373" t="s">
        <v>21</v>
      </c>
      <c r="D804" s="373" t="s">
        <v>920</v>
      </c>
      <c r="E804" s="528" t="s">
        <v>727</v>
      </c>
      <c r="F804" s="528"/>
      <c r="G804" s="371" t="s">
        <v>918</v>
      </c>
      <c r="H804" s="372">
        <v>7.1720000000000004E-3</v>
      </c>
      <c r="I804" s="378">
        <v>52.83</v>
      </c>
      <c r="J804" s="378">
        <v>0.37889679999999998</v>
      </c>
    </row>
    <row r="805" spans="1:10" ht="26.1" customHeight="1" thickBot="1">
      <c r="A805" s="373" t="s">
        <v>724</v>
      </c>
      <c r="B805" s="374" t="s">
        <v>1452</v>
      </c>
      <c r="C805" s="373" t="s">
        <v>21</v>
      </c>
      <c r="D805" s="373" t="s">
        <v>1453</v>
      </c>
      <c r="E805" s="528" t="s">
        <v>727</v>
      </c>
      <c r="F805" s="528"/>
      <c r="G805" s="371" t="s">
        <v>6</v>
      </c>
      <c r="H805" s="372">
        <v>1</v>
      </c>
      <c r="I805" s="378">
        <v>53.77</v>
      </c>
      <c r="J805" s="378">
        <v>53.77</v>
      </c>
    </row>
    <row r="806" spans="1:10" ht="0.95" customHeight="1" thickTop="1">
      <c r="A806" s="350"/>
      <c r="B806" s="350"/>
      <c r="C806" s="350"/>
      <c r="D806" s="350"/>
      <c r="E806" s="350"/>
      <c r="F806" s="350"/>
      <c r="G806" s="350"/>
      <c r="H806" s="350"/>
      <c r="I806" s="350"/>
      <c r="J806" s="350"/>
    </row>
    <row r="807" spans="1:10" ht="18" customHeight="1">
      <c r="A807" s="363" t="s">
        <v>1454</v>
      </c>
      <c r="B807" s="361" t="s">
        <v>695</v>
      </c>
      <c r="C807" s="363" t="s">
        <v>696</v>
      </c>
      <c r="D807" s="363" t="s">
        <v>697</v>
      </c>
      <c r="E807" s="522" t="s">
        <v>698</v>
      </c>
      <c r="F807" s="522"/>
      <c r="G807" s="362" t="s">
        <v>699</v>
      </c>
      <c r="H807" s="361" t="s">
        <v>700</v>
      </c>
      <c r="I807" s="361" t="s">
        <v>701</v>
      </c>
      <c r="J807" s="361" t="s">
        <v>702</v>
      </c>
    </row>
    <row r="808" spans="1:10" ht="39" customHeight="1">
      <c r="A808" s="359" t="s">
        <v>703</v>
      </c>
      <c r="B808" s="360" t="s">
        <v>263</v>
      </c>
      <c r="C808" s="359" t="s">
        <v>65</v>
      </c>
      <c r="D808" s="359" t="s">
        <v>264</v>
      </c>
      <c r="E808" s="523" t="s">
        <v>942</v>
      </c>
      <c r="F808" s="523"/>
      <c r="G808" s="358" t="s">
        <v>990</v>
      </c>
      <c r="H808" s="357">
        <v>1</v>
      </c>
      <c r="I808" s="356">
        <v>940.96</v>
      </c>
      <c r="J808" s="356">
        <v>940.96</v>
      </c>
    </row>
    <row r="809" spans="1:10" ht="20.100000000000001" customHeight="1">
      <c r="A809" s="529"/>
      <c r="B809" s="529"/>
      <c r="C809" s="529"/>
      <c r="D809" s="529"/>
      <c r="E809" s="529"/>
      <c r="F809" s="529" t="s">
        <v>943</v>
      </c>
      <c r="G809" s="529"/>
      <c r="H809" s="529"/>
      <c r="I809" s="529"/>
      <c r="J809" s="349">
        <v>0</v>
      </c>
    </row>
    <row r="810" spans="1:10" ht="20.100000000000001" customHeight="1">
      <c r="A810" s="529"/>
      <c r="B810" s="529"/>
      <c r="C810" s="529"/>
      <c r="D810" s="529"/>
      <c r="E810" s="529"/>
      <c r="F810" s="529" t="s">
        <v>944</v>
      </c>
      <c r="G810" s="529"/>
      <c r="H810" s="529"/>
      <c r="I810" s="529"/>
      <c r="J810" s="349">
        <v>1</v>
      </c>
    </row>
    <row r="811" spans="1:10" ht="20.100000000000001" customHeight="1">
      <c r="A811" s="529"/>
      <c r="B811" s="529"/>
      <c r="C811" s="529"/>
      <c r="D811" s="529"/>
      <c r="E811" s="529"/>
      <c r="F811" s="529" t="s">
        <v>945</v>
      </c>
      <c r="G811" s="529"/>
      <c r="H811" s="529"/>
      <c r="I811" s="529"/>
      <c r="J811" s="349">
        <v>0</v>
      </c>
    </row>
    <row r="812" spans="1:10" ht="20.100000000000001" customHeight="1">
      <c r="A812" s="363" t="s">
        <v>946</v>
      </c>
      <c r="B812" s="361" t="s">
        <v>695</v>
      </c>
      <c r="C812" s="363" t="s">
        <v>696</v>
      </c>
      <c r="D812" s="363" t="s">
        <v>947</v>
      </c>
      <c r="E812" s="361" t="s">
        <v>948</v>
      </c>
      <c r="F812" s="361" t="s">
        <v>949</v>
      </c>
      <c r="G812" s="361" t="s">
        <v>950</v>
      </c>
      <c r="H812" s="361"/>
      <c r="I812" s="361"/>
      <c r="J812" s="361" t="s">
        <v>951</v>
      </c>
    </row>
    <row r="813" spans="1:10" ht="26.1" customHeight="1">
      <c r="A813" s="373" t="s">
        <v>724</v>
      </c>
      <c r="B813" s="374" t="s">
        <v>1455</v>
      </c>
      <c r="C813" s="373" t="s">
        <v>65</v>
      </c>
      <c r="D813" s="373" t="s">
        <v>1456</v>
      </c>
      <c r="E813" s="372">
        <v>1</v>
      </c>
      <c r="F813" s="371" t="s">
        <v>990</v>
      </c>
      <c r="G813" s="530" t="s">
        <v>1457</v>
      </c>
      <c r="H813" s="530"/>
      <c r="I813" s="528"/>
      <c r="J813" s="370" t="s">
        <v>1457</v>
      </c>
    </row>
    <row r="814" spans="1:10" ht="20.100000000000001" customHeight="1">
      <c r="A814" s="529"/>
      <c r="B814" s="529"/>
      <c r="C814" s="529"/>
      <c r="D814" s="529"/>
      <c r="E814" s="529"/>
      <c r="F814" s="529" t="s">
        <v>955</v>
      </c>
      <c r="G814" s="529"/>
      <c r="H814" s="529"/>
      <c r="I814" s="529"/>
      <c r="J814" s="349">
        <v>827</v>
      </c>
    </row>
    <row r="815" spans="1:10" ht="20.100000000000001" customHeight="1">
      <c r="A815" s="363" t="s">
        <v>956</v>
      </c>
      <c r="B815" s="361" t="s">
        <v>695</v>
      </c>
      <c r="C815" s="363" t="s">
        <v>696</v>
      </c>
      <c r="D815" s="363" t="s">
        <v>957</v>
      </c>
      <c r="E815" s="361" t="s">
        <v>948</v>
      </c>
      <c r="F815" s="361" t="s">
        <v>949</v>
      </c>
      <c r="G815" s="361" t="s">
        <v>950</v>
      </c>
      <c r="H815" s="361"/>
      <c r="I815" s="361"/>
      <c r="J815" s="361" t="s">
        <v>951</v>
      </c>
    </row>
    <row r="816" spans="1:10" ht="24" customHeight="1">
      <c r="A816" s="354" t="s">
        <v>703</v>
      </c>
      <c r="B816" s="355" t="s">
        <v>1460</v>
      </c>
      <c r="C816" s="354" t="s">
        <v>65</v>
      </c>
      <c r="D816" s="354" t="s">
        <v>1461</v>
      </c>
      <c r="E816" s="352">
        <v>1.8333333000000001</v>
      </c>
      <c r="F816" s="353" t="s">
        <v>963</v>
      </c>
      <c r="G816" s="531" t="s">
        <v>3070</v>
      </c>
      <c r="H816" s="531"/>
      <c r="I816" s="520"/>
      <c r="J816" s="364" t="s">
        <v>3219</v>
      </c>
    </row>
    <row r="817" spans="1:10" ht="26.1" customHeight="1">
      <c r="A817" s="354" t="s">
        <v>703</v>
      </c>
      <c r="B817" s="355" t="s">
        <v>1458</v>
      </c>
      <c r="C817" s="354" t="s">
        <v>65</v>
      </c>
      <c r="D817" s="354" t="s">
        <v>1459</v>
      </c>
      <c r="E817" s="352">
        <v>1.8333333000000001</v>
      </c>
      <c r="F817" s="353" t="s">
        <v>963</v>
      </c>
      <c r="G817" s="531" t="s">
        <v>3068</v>
      </c>
      <c r="H817" s="531"/>
      <c r="I817" s="520"/>
      <c r="J817" s="364" t="s">
        <v>3218</v>
      </c>
    </row>
    <row r="818" spans="1:10" ht="20.100000000000001" customHeight="1" thickBot="1">
      <c r="A818" s="529"/>
      <c r="B818" s="529"/>
      <c r="C818" s="529"/>
      <c r="D818" s="529"/>
      <c r="E818" s="529"/>
      <c r="F818" s="529" t="s">
        <v>966</v>
      </c>
      <c r="G818" s="529"/>
      <c r="H818" s="529"/>
      <c r="I818" s="529"/>
      <c r="J818" s="349">
        <v>113.96</v>
      </c>
    </row>
    <row r="819" spans="1:10" ht="0.95" customHeight="1" thickTop="1">
      <c r="A819" s="350"/>
      <c r="B819" s="350"/>
      <c r="C819" s="350"/>
      <c r="D819" s="350"/>
      <c r="E819" s="350"/>
      <c r="F819" s="350"/>
      <c r="G819" s="350"/>
      <c r="H819" s="350"/>
      <c r="I819" s="350"/>
      <c r="J819" s="350"/>
    </row>
    <row r="820" spans="1:10" ht="18" customHeight="1">
      <c r="A820" s="363" t="s">
        <v>1462</v>
      </c>
      <c r="B820" s="361" t="s">
        <v>695</v>
      </c>
      <c r="C820" s="363" t="s">
        <v>696</v>
      </c>
      <c r="D820" s="363" t="s">
        <v>697</v>
      </c>
      <c r="E820" s="522" t="s">
        <v>698</v>
      </c>
      <c r="F820" s="522"/>
      <c r="G820" s="362" t="s">
        <v>699</v>
      </c>
      <c r="H820" s="361" t="s">
        <v>700</v>
      </c>
      <c r="I820" s="361" t="s">
        <v>701</v>
      </c>
      <c r="J820" s="361" t="s">
        <v>702</v>
      </c>
    </row>
    <row r="821" spans="1:10" ht="24" customHeight="1">
      <c r="A821" s="359" t="s">
        <v>703</v>
      </c>
      <c r="B821" s="360" t="s">
        <v>266</v>
      </c>
      <c r="C821" s="359" t="s">
        <v>65</v>
      </c>
      <c r="D821" s="359" t="s">
        <v>267</v>
      </c>
      <c r="E821" s="523" t="s">
        <v>942</v>
      </c>
      <c r="F821" s="523"/>
      <c r="G821" s="358" t="s">
        <v>990</v>
      </c>
      <c r="H821" s="357">
        <v>1</v>
      </c>
      <c r="I821" s="356">
        <v>478.22</v>
      </c>
      <c r="J821" s="356">
        <v>478.22</v>
      </c>
    </row>
    <row r="822" spans="1:10" ht="20.100000000000001" customHeight="1">
      <c r="A822" s="529"/>
      <c r="B822" s="529"/>
      <c r="C822" s="529"/>
      <c r="D822" s="529"/>
      <c r="E822" s="529"/>
      <c r="F822" s="529" t="s">
        <v>943</v>
      </c>
      <c r="G822" s="529"/>
      <c r="H822" s="529"/>
      <c r="I822" s="529"/>
      <c r="J822" s="349">
        <v>0</v>
      </c>
    </row>
    <row r="823" spans="1:10" ht="20.100000000000001" customHeight="1">
      <c r="A823" s="529"/>
      <c r="B823" s="529"/>
      <c r="C823" s="529"/>
      <c r="D823" s="529"/>
      <c r="E823" s="529"/>
      <c r="F823" s="529" t="s">
        <v>944</v>
      </c>
      <c r="G823" s="529"/>
      <c r="H823" s="529"/>
      <c r="I823" s="529"/>
      <c r="J823" s="349">
        <v>1</v>
      </c>
    </row>
    <row r="824" spans="1:10" ht="20.100000000000001" customHeight="1">
      <c r="A824" s="529"/>
      <c r="B824" s="529"/>
      <c r="C824" s="529"/>
      <c r="D824" s="529"/>
      <c r="E824" s="529"/>
      <c r="F824" s="529" t="s">
        <v>945</v>
      </c>
      <c r="G824" s="529"/>
      <c r="H824" s="529"/>
      <c r="I824" s="529"/>
      <c r="J824" s="349">
        <v>0</v>
      </c>
    </row>
    <row r="825" spans="1:10" ht="20.100000000000001" customHeight="1">
      <c r="A825" s="363" t="s">
        <v>946</v>
      </c>
      <c r="B825" s="361" t="s">
        <v>695</v>
      </c>
      <c r="C825" s="363" t="s">
        <v>696</v>
      </c>
      <c r="D825" s="363" t="s">
        <v>947</v>
      </c>
      <c r="E825" s="361" t="s">
        <v>948</v>
      </c>
      <c r="F825" s="361" t="s">
        <v>949</v>
      </c>
      <c r="G825" s="361" t="s">
        <v>950</v>
      </c>
      <c r="H825" s="361"/>
      <c r="I825" s="361"/>
      <c r="J825" s="361" t="s">
        <v>951</v>
      </c>
    </row>
    <row r="826" spans="1:10" ht="26.1" customHeight="1">
      <c r="A826" s="373" t="s">
        <v>724</v>
      </c>
      <c r="B826" s="374" t="s">
        <v>1463</v>
      </c>
      <c r="C826" s="373" t="s">
        <v>65</v>
      </c>
      <c r="D826" s="373" t="s">
        <v>1464</v>
      </c>
      <c r="E826" s="372">
        <v>1</v>
      </c>
      <c r="F826" s="371" t="s">
        <v>990</v>
      </c>
      <c r="G826" s="530" t="s">
        <v>1465</v>
      </c>
      <c r="H826" s="530"/>
      <c r="I826" s="528"/>
      <c r="J826" s="370" t="s">
        <v>1465</v>
      </c>
    </row>
    <row r="827" spans="1:10" ht="20.100000000000001" customHeight="1">
      <c r="A827" s="529"/>
      <c r="B827" s="529"/>
      <c r="C827" s="529"/>
      <c r="D827" s="529"/>
      <c r="E827" s="529"/>
      <c r="F827" s="529" t="s">
        <v>955</v>
      </c>
      <c r="G827" s="529"/>
      <c r="H827" s="529"/>
      <c r="I827" s="529"/>
      <c r="J827" s="349">
        <v>353.90390000000002</v>
      </c>
    </row>
    <row r="828" spans="1:10" ht="20.100000000000001" customHeight="1">
      <c r="A828" s="363" t="s">
        <v>956</v>
      </c>
      <c r="B828" s="361" t="s">
        <v>695</v>
      </c>
      <c r="C828" s="363" t="s">
        <v>696</v>
      </c>
      <c r="D828" s="363" t="s">
        <v>957</v>
      </c>
      <c r="E828" s="361" t="s">
        <v>948</v>
      </c>
      <c r="F828" s="361" t="s">
        <v>949</v>
      </c>
      <c r="G828" s="361" t="s">
        <v>950</v>
      </c>
      <c r="H828" s="361"/>
      <c r="I828" s="361"/>
      <c r="J828" s="361" t="s">
        <v>951</v>
      </c>
    </row>
    <row r="829" spans="1:10" ht="26.1" customHeight="1">
      <c r="A829" s="354" t="s">
        <v>703</v>
      </c>
      <c r="B829" s="355" t="s">
        <v>1458</v>
      </c>
      <c r="C829" s="354" t="s">
        <v>65</v>
      </c>
      <c r="D829" s="354" t="s">
        <v>1459</v>
      </c>
      <c r="E829" s="352">
        <v>2</v>
      </c>
      <c r="F829" s="353" t="s">
        <v>963</v>
      </c>
      <c r="G829" s="531" t="s">
        <v>3068</v>
      </c>
      <c r="H829" s="531"/>
      <c r="I829" s="520"/>
      <c r="J829" s="364" t="s">
        <v>3217</v>
      </c>
    </row>
    <row r="830" spans="1:10" ht="24" customHeight="1">
      <c r="A830" s="354" t="s">
        <v>703</v>
      </c>
      <c r="B830" s="355" t="s">
        <v>1460</v>
      </c>
      <c r="C830" s="354" t="s">
        <v>65</v>
      </c>
      <c r="D830" s="354" t="s">
        <v>1461</v>
      </c>
      <c r="E830" s="352">
        <v>2</v>
      </c>
      <c r="F830" s="353" t="s">
        <v>963</v>
      </c>
      <c r="G830" s="531" t="s">
        <v>3070</v>
      </c>
      <c r="H830" s="531"/>
      <c r="I830" s="520"/>
      <c r="J830" s="364" t="s">
        <v>3216</v>
      </c>
    </row>
    <row r="831" spans="1:10" ht="20.100000000000001" customHeight="1" thickBot="1">
      <c r="A831" s="529"/>
      <c r="B831" s="529"/>
      <c r="C831" s="529"/>
      <c r="D831" s="529"/>
      <c r="E831" s="529"/>
      <c r="F831" s="529" t="s">
        <v>966</v>
      </c>
      <c r="G831" s="529"/>
      <c r="H831" s="529"/>
      <c r="I831" s="529"/>
      <c r="J831" s="349">
        <v>124.32</v>
      </c>
    </row>
    <row r="832" spans="1:10" ht="0.95" customHeight="1" thickTop="1">
      <c r="A832" s="350"/>
      <c r="B832" s="350"/>
      <c r="C832" s="350"/>
      <c r="D832" s="350"/>
      <c r="E832" s="350"/>
      <c r="F832" s="350"/>
      <c r="G832" s="350"/>
      <c r="H832" s="350"/>
      <c r="I832" s="350"/>
      <c r="J832" s="350"/>
    </row>
    <row r="833" spans="1:10" ht="18" customHeight="1">
      <c r="A833" s="363" t="s">
        <v>1466</v>
      </c>
      <c r="B833" s="361" t="s">
        <v>695</v>
      </c>
      <c r="C833" s="363" t="s">
        <v>696</v>
      </c>
      <c r="D833" s="363" t="s">
        <v>697</v>
      </c>
      <c r="E833" s="522" t="s">
        <v>698</v>
      </c>
      <c r="F833" s="522"/>
      <c r="G833" s="362" t="s">
        <v>699</v>
      </c>
      <c r="H833" s="361" t="s">
        <v>700</v>
      </c>
      <c r="I833" s="361" t="s">
        <v>701</v>
      </c>
      <c r="J833" s="361" t="s">
        <v>702</v>
      </c>
    </row>
    <row r="834" spans="1:10" ht="39" customHeight="1">
      <c r="A834" s="359" t="s">
        <v>703</v>
      </c>
      <c r="B834" s="360" t="s">
        <v>269</v>
      </c>
      <c r="C834" s="359" t="s">
        <v>65</v>
      </c>
      <c r="D834" s="359" t="s">
        <v>1467</v>
      </c>
      <c r="E834" s="523" t="s">
        <v>942</v>
      </c>
      <c r="F834" s="523"/>
      <c r="G834" s="358" t="s">
        <v>990</v>
      </c>
      <c r="H834" s="357">
        <v>1</v>
      </c>
      <c r="I834" s="356">
        <v>68.84</v>
      </c>
      <c r="J834" s="356">
        <v>68.84</v>
      </c>
    </row>
    <row r="835" spans="1:10" ht="20.100000000000001" customHeight="1">
      <c r="A835" s="529"/>
      <c r="B835" s="529"/>
      <c r="C835" s="529"/>
      <c r="D835" s="529"/>
      <c r="E835" s="529"/>
      <c r="F835" s="529" t="s">
        <v>943</v>
      </c>
      <c r="G835" s="529"/>
      <c r="H835" s="529"/>
      <c r="I835" s="529"/>
      <c r="J835" s="349">
        <v>0</v>
      </c>
    </row>
    <row r="836" spans="1:10" ht="20.100000000000001" customHeight="1">
      <c r="A836" s="529"/>
      <c r="B836" s="529"/>
      <c r="C836" s="529"/>
      <c r="D836" s="529"/>
      <c r="E836" s="529"/>
      <c r="F836" s="529" t="s">
        <v>944</v>
      </c>
      <c r="G836" s="529"/>
      <c r="H836" s="529"/>
      <c r="I836" s="529"/>
      <c r="J836" s="349">
        <v>1</v>
      </c>
    </row>
    <row r="837" spans="1:10" ht="20.100000000000001" customHeight="1">
      <c r="A837" s="529"/>
      <c r="B837" s="529"/>
      <c r="C837" s="529"/>
      <c r="D837" s="529"/>
      <c r="E837" s="529"/>
      <c r="F837" s="529" t="s">
        <v>945</v>
      </c>
      <c r="G837" s="529"/>
      <c r="H837" s="529"/>
      <c r="I837" s="529"/>
      <c r="J837" s="349">
        <v>0</v>
      </c>
    </row>
    <row r="838" spans="1:10" ht="20.100000000000001" customHeight="1">
      <c r="A838" s="363" t="s">
        <v>946</v>
      </c>
      <c r="B838" s="361" t="s">
        <v>695</v>
      </c>
      <c r="C838" s="363" t="s">
        <v>696</v>
      </c>
      <c r="D838" s="363" t="s">
        <v>947</v>
      </c>
      <c r="E838" s="361" t="s">
        <v>948</v>
      </c>
      <c r="F838" s="361" t="s">
        <v>949</v>
      </c>
      <c r="G838" s="361" t="s">
        <v>950</v>
      </c>
      <c r="H838" s="361"/>
      <c r="I838" s="361"/>
      <c r="J838" s="361" t="s">
        <v>951</v>
      </c>
    </row>
    <row r="839" spans="1:10" ht="39" customHeight="1">
      <c r="A839" s="373" t="s">
        <v>724</v>
      </c>
      <c r="B839" s="374" t="s">
        <v>1468</v>
      </c>
      <c r="C839" s="373" t="s">
        <v>65</v>
      </c>
      <c r="D839" s="373" t="s">
        <v>1469</v>
      </c>
      <c r="E839" s="372">
        <v>1</v>
      </c>
      <c r="F839" s="371" t="s">
        <v>990</v>
      </c>
      <c r="G839" s="530" t="s">
        <v>1470</v>
      </c>
      <c r="H839" s="530"/>
      <c r="I839" s="528"/>
      <c r="J839" s="370" t="s">
        <v>1470</v>
      </c>
    </row>
    <row r="840" spans="1:10" ht="20.100000000000001" customHeight="1">
      <c r="A840" s="529"/>
      <c r="B840" s="529"/>
      <c r="C840" s="529"/>
      <c r="D840" s="529"/>
      <c r="E840" s="529"/>
      <c r="F840" s="529" t="s">
        <v>955</v>
      </c>
      <c r="G840" s="529"/>
      <c r="H840" s="529"/>
      <c r="I840" s="529"/>
      <c r="J840" s="349">
        <v>50.61</v>
      </c>
    </row>
    <row r="841" spans="1:10" ht="20.100000000000001" customHeight="1">
      <c r="A841" s="363" t="s">
        <v>956</v>
      </c>
      <c r="B841" s="361" t="s">
        <v>695</v>
      </c>
      <c r="C841" s="363" t="s">
        <v>696</v>
      </c>
      <c r="D841" s="363" t="s">
        <v>957</v>
      </c>
      <c r="E841" s="361" t="s">
        <v>948</v>
      </c>
      <c r="F841" s="361" t="s">
        <v>949</v>
      </c>
      <c r="G841" s="361" t="s">
        <v>950</v>
      </c>
      <c r="H841" s="361"/>
      <c r="I841" s="361"/>
      <c r="J841" s="361" t="s">
        <v>951</v>
      </c>
    </row>
    <row r="842" spans="1:10" ht="24" customHeight="1">
      <c r="A842" s="354" t="s">
        <v>703</v>
      </c>
      <c r="B842" s="355" t="s">
        <v>1460</v>
      </c>
      <c r="C842" s="354" t="s">
        <v>65</v>
      </c>
      <c r="D842" s="354" t="s">
        <v>1461</v>
      </c>
      <c r="E842" s="352">
        <v>0.29333330000000002</v>
      </c>
      <c r="F842" s="353" t="s">
        <v>963</v>
      </c>
      <c r="G842" s="531" t="s">
        <v>3070</v>
      </c>
      <c r="H842" s="531"/>
      <c r="I842" s="520"/>
      <c r="J842" s="364" t="s">
        <v>1199</v>
      </c>
    </row>
    <row r="843" spans="1:10" ht="26.1" customHeight="1">
      <c r="A843" s="354" t="s">
        <v>703</v>
      </c>
      <c r="B843" s="355" t="s">
        <v>1458</v>
      </c>
      <c r="C843" s="354" t="s">
        <v>65</v>
      </c>
      <c r="D843" s="354" t="s">
        <v>1459</v>
      </c>
      <c r="E843" s="352">
        <v>0.29333330000000002</v>
      </c>
      <c r="F843" s="353" t="s">
        <v>963</v>
      </c>
      <c r="G843" s="531" t="s">
        <v>3068</v>
      </c>
      <c r="H843" s="531"/>
      <c r="I843" s="520"/>
      <c r="J843" s="364" t="s">
        <v>3101</v>
      </c>
    </row>
    <row r="844" spans="1:10" ht="20.100000000000001" customHeight="1" thickBot="1">
      <c r="A844" s="529"/>
      <c r="B844" s="529"/>
      <c r="C844" s="529"/>
      <c r="D844" s="529"/>
      <c r="E844" s="529"/>
      <c r="F844" s="529" t="s">
        <v>966</v>
      </c>
      <c r="G844" s="529"/>
      <c r="H844" s="529"/>
      <c r="I844" s="529"/>
      <c r="J844" s="349">
        <v>18.233599999999999</v>
      </c>
    </row>
    <row r="845" spans="1:10" ht="0.95" customHeight="1" thickTop="1">
      <c r="A845" s="350"/>
      <c r="B845" s="350"/>
      <c r="C845" s="350"/>
      <c r="D845" s="350"/>
      <c r="E845" s="350"/>
      <c r="F845" s="350"/>
      <c r="G845" s="350"/>
      <c r="H845" s="350"/>
      <c r="I845" s="350"/>
      <c r="J845" s="350"/>
    </row>
    <row r="846" spans="1:10" ht="18" customHeight="1">
      <c r="A846" s="363" t="s">
        <v>1472</v>
      </c>
      <c r="B846" s="361" t="s">
        <v>695</v>
      </c>
      <c r="C846" s="363" t="s">
        <v>696</v>
      </c>
      <c r="D846" s="363" t="s">
        <v>697</v>
      </c>
      <c r="E846" s="522" t="s">
        <v>698</v>
      </c>
      <c r="F846" s="522"/>
      <c r="G846" s="362" t="s">
        <v>699</v>
      </c>
      <c r="H846" s="361" t="s">
        <v>700</v>
      </c>
      <c r="I846" s="361" t="s">
        <v>701</v>
      </c>
      <c r="J846" s="361" t="s">
        <v>702</v>
      </c>
    </row>
    <row r="847" spans="1:10" ht="26.1" customHeight="1">
      <c r="A847" s="359" t="s">
        <v>703</v>
      </c>
      <c r="B847" s="360" t="s">
        <v>272</v>
      </c>
      <c r="C847" s="359" t="s">
        <v>65</v>
      </c>
      <c r="D847" s="359" t="s">
        <v>1473</v>
      </c>
      <c r="E847" s="523" t="s">
        <v>942</v>
      </c>
      <c r="F847" s="523"/>
      <c r="G847" s="358" t="s">
        <v>818</v>
      </c>
      <c r="H847" s="357">
        <v>1</v>
      </c>
      <c r="I847" s="356">
        <v>223.02</v>
      </c>
      <c r="J847" s="356">
        <v>223.02</v>
      </c>
    </row>
    <row r="848" spans="1:10" ht="20.100000000000001" customHeight="1">
      <c r="A848" s="529"/>
      <c r="B848" s="529"/>
      <c r="C848" s="529"/>
      <c r="D848" s="529"/>
      <c r="E848" s="529"/>
      <c r="F848" s="529" t="s">
        <v>943</v>
      </c>
      <c r="G848" s="529"/>
      <c r="H848" s="529"/>
      <c r="I848" s="529"/>
      <c r="J848" s="349">
        <v>0</v>
      </c>
    </row>
    <row r="849" spans="1:10" ht="20.100000000000001" customHeight="1">
      <c r="A849" s="529"/>
      <c r="B849" s="529"/>
      <c r="C849" s="529"/>
      <c r="D849" s="529"/>
      <c r="E849" s="529"/>
      <c r="F849" s="529" t="s">
        <v>944</v>
      </c>
      <c r="G849" s="529"/>
      <c r="H849" s="529"/>
      <c r="I849" s="529"/>
      <c r="J849" s="349">
        <v>1</v>
      </c>
    </row>
    <row r="850" spans="1:10" ht="20.100000000000001" customHeight="1">
      <c r="A850" s="529"/>
      <c r="B850" s="529"/>
      <c r="C850" s="529"/>
      <c r="D850" s="529"/>
      <c r="E850" s="529"/>
      <c r="F850" s="529" t="s">
        <v>945</v>
      </c>
      <c r="G850" s="529"/>
      <c r="H850" s="529"/>
      <c r="I850" s="529"/>
      <c r="J850" s="349">
        <v>0</v>
      </c>
    </row>
    <row r="851" spans="1:10" ht="20.100000000000001" customHeight="1">
      <c r="A851" s="363" t="s">
        <v>946</v>
      </c>
      <c r="B851" s="361" t="s">
        <v>695</v>
      </c>
      <c r="C851" s="363" t="s">
        <v>696</v>
      </c>
      <c r="D851" s="363" t="s">
        <v>947</v>
      </c>
      <c r="E851" s="361" t="s">
        <v>948</v>
      </c>
      <c r="F851" s="361" t="s">
        <v>949</v>
      </c>
      <c r="G851" s="361" t="s">
        <v>950</v>
      </c>
      <c r="H851" s="361"/>
      <c r="I851" s="361"/>
      <c r="J851" s="361" t="s">
        <v>951</v>
      </c>
    </row>
    <row r="852" spans="1:10" ht="26.1" customHeight="1">
      <c r="A852" s="373" t="s">
        <v>724</v>
      </c>
      <c r="B852" s="374" t="s">
        <v>1478</v>
      </c>
      <c r="C852" s="373" t="s">
        <v>65</v>
      </c>
      <c r="D852" s="373" t="s">
        <v>1479</v>
      </c>
      <c r="E852" s="372">
        <v>2</v>
      </c>
      <c r="F852" s="371" t="s">
        <v>990</v>
      </c>
      <c r="G852" s="530" t="s">
        <v>1480</v>
      </c>
      <c r="H852" s="530"/>
      <c r="I852" s="528"/>
      <c r="J852" s="370" t="s">
        <v>1481</v>
      </c>
    </row>
    <row r="853" spans="1:10" ht="26.1" customHeight="1">
      <c r="A853" s="373" t="s">
        <v>724</v>
      </c>
      <c r="B853" s="374" t="s">
        <v>1474</v>
      </c>
      <c r="C853" s="373" t="s">
        <v>65</v>
      </c>
      <c r="D853" s="373" t="s">
        <v>1475</v>
      </c>
      <c r="E853" s="372">
        <v>2</v>
      </c>
      <c r="F853" s="371" t="s">
        <v>990</v>
      </c>
      <c r="G853" s="530" t="s">
        <v>1476</v>
      </c>
      <c r="H853" s="530"/>
      <c r="I853" s="528"/>
      <c r="J853" s="370" t="s">
        <v>1477</v>
      </c>
    </row>
    <row r="854" spans="1:10" ht="26.1" customHeight="1">
      <c r="A854" s="373" t="s">
        <v>724</v>
      </c>
      <c r="B854" s="374" t="s">
        <v>1485</v>
      </c>
      <c r="C854" s="373" t="s">
        <v>65</v>
      </c>
      <c r="D854" s="373" t="s">
        <v>1486</v>
      </c>
      <c r="E854" s="372">
        <v>1</v>
      </c>
      <c r="F854" s="371" t="s">
        <v>990</v>
      </c>
      <c r="G854" s="530" t="s">
        <v>3215</v>
      </c>
      <c r="H854" s="530"/>
      <c r="I854" s="528"/>
      <c r="J854" s="370" t="s">
        <v>3215</v>
      </c>
    </row>
    <row r="855" spans="1:10" ht="39" customHeight="1">
      <c r="A855" s="373" t="s">
        <v>724</v>
      </c>
      <c r="B855" s="374" t="s">
        <v>1482</v>
      </c>
      <c r="C855" s="373" t="s">
        <v>65</v>
      </c>
      <c r="D855" s="373" t="s">
        <v>1483</v>
      </c>
      <c r="E855" s="372">
        <v>1</v>
      </c>
      <c r="F855" s="371" t="s">
        <v>990</v>
      </c>
      <c r="G855" s="530" t="s">
        <v>1484</v>
      </c>
      <c r="H855" s="530"/>
      <c r="I855" s="528"/>
      <c r="J855" s="370" t="s">
        <v>1484</v>
      </c>
    </row>
    <row r="856" spans="1:10" ht="20.100000000000001" customHeight="1">
      <c r="A856" s="529"/>
      <c r="B856" s="529"/>
      <c r="C856" s="529"/>
      <c r="D856" s="529"/>
      <c r="E856" s="529"/>
      <c r="F856" s="529" t="s">
        <v>955</v>
      </c>
      <c r="G856" s="529"/>
      <c r="H856" s="529"/>
      <c r="I856" s="529"/>
      <c r="J856" s="349">
        <v>165.99</v>
      </c>
    </row>
    <row r="857" spans="1:10" ht="20.100000000000001" customHeight="1">
      <c r="A857" s="363" t="s">
        <v>956</v>
      </c>
      <c r="B857" s="361" t="s">
        <v>695</v>
      </c>
      <c r="C857" s="363" t="s">
        <v>696</v>
      </c>
      <c r="D857" s="363" t="s">
        <v>957</v>
      </c>
      <c r="E857" s="361" t="s">
        <v>948</v>
      </c>
      <c r="F857" s="361" t="s">
        <v>949</v>
      </c>
      <c r="G857" s="361" t="s">
        <v>950</v>
      </c>
      <c r="H857" s="361"/>
      <c r="I857" s="361"/>
      <c r="J857" s="361" t="s">
        <v>951</v>
      </c>
    </row>
    <row r="858" spans="1:10" ht="26.1" customHeight="1">
      <c r="A858" s="354" t="s">
        <v>703</v>
      </c>
      <c r="B858" s="355" t="s">
        <v>1489</v>
      </c>
      <c r="C858" s="354" t="s">
        <v>65</v>
      </c>
      <c r="D858" s="354" t="s">
        <v>1490</v>
      </c>
      <c r="E858" s="352">
        <v>0.95</v>
      </c>
      <c r="F858" s="353" t="s">
        <v>963</v>
      </c>
      <c r="G858" s="531" t="s">
        <v>3152</v>
      </c>
      <c r="H858" s="531"/>
      <c r="I858" s="520"/>
      <c r="J858" s="364" t="s">
        <v>3214</v>
      </c>
    </row>
    <row r="859" spans="1:10" ht="24" customHeight="1">
      <c r="A859" s="354" t="s">
        <v>703</v>
      </c>
      <c r="B859" s="355" t="s">
        <v>1487</v>
      </c>
      <c r="C859" s="354" t="s">
        <v>65</v>
      </c>
      <c r="D859" s="354" t="s">
        <v>1488</v>
      </c>
      <c r="E859" s="352">
        <v>0.95</v>
      </c>
      <c r="F859" s="353" t="s">
        <v>963</v>
      </c>
      <c r="G859" s="531" t="s">
        <v>3153</v>
      </c>
      <c r="H859" s="531"/>
      <c r="I859" s="520"/>
      <c r="J859" s="364" t="s">
        <v>3213</v>
      </c>
    </row>
    <row r="860" spans="1:10" ht="20.100000000000001" customHeight="1" thickBot="1">
      <c r="A860" s="529"/>
      <c r="B860" s="529"/>
      <c r="C860" s="529"/>
      <c r="D860" s="529"/>
      <c r="E860" s="529"/>
      <c r="F860" s="529" t="s">
        <v>966</v>
      </c>
      <c r="G860" s="529"/>
      <c r="H860" s="529"/>
      <c r="I860" s="529"/>
      <c r="J860" s="349">
        <v>57.028500000000001</v>
      </c>
    </row>
    <row r="861" spans="1:10" ht="0.95" customHeight="1" thickTop="1">
      <c r="A861" s="350"/>
      <c r="B861" s="350"/>
      <c r="C861" s="350"/>
      <c r="D861" s="350"/>
      <c r="E861" s="350"/>
      <c r="F861" s="350"/>
      <c r="G861" s="350"/>
      <c r="H861" s="350"/>
      <c r="I861" s="350"/>
      <c r="J861" s="350"/>
    </row>
    <row r="862" spans="1:10" ht="18" customHeight="1">
      <c r="A862" s="363" t="s">
        <v>1491</v>
      </c>
      <c r="B862" s="361" t="s">
        <v>695</v>
      </c>
      <c r="C862" s="363" t="s">
        <v>696</v>
      </c>
      <c r="D862" s="363" t="s">
        <v>697</v>
      </c>
      <c r="E862" s="522" t="s">
        <v>698</v>
      </c>
      <c r="F862" s="522"/>
      <c r="G862" s="362" t="s">
        <v>699</v>
      </c>
      <c r="H862" s="361" t="s">
        <v>700</v>
      </c>
      <c r="I862" s="361" t="s">
        <v>701</v>
      </c>
      <c r="J862" s="361" t="s">
        <v>702</v>
      </c>
    </row>
    <row r="863" spans="1:10" ht="39" customHeight="1">
      <c r="A863" s="359" t="s">
        <v>703</v>
      </c>
      <c r="B863" s="360" t="s">
        <v>1492</v>
      </c>
      <c r="C863" s="359" t="s">
        <v>21</v>
      </c>
      <c r="D863" s="359" t="s">
        <v>1493</v>
      </c>
      <c r="E863" s="523" t="s">
        <v>1407</v>
      </c>
      <c r="F863" s="523"/>
      <c r="G863" s="358" t="s">
        <v>6</v>
      </c>
      <c r="H863" s="357">
        <v>1</v>
      </c>
      <c r="I863" s="356">
        <v>196.36</v>
      </c>
      <c r="J863" s="356">
        <v>196.36</v>
      </c>
    </row>
    <row r="864" spans="1:10" ht="26.1" customHeight="1">
      <c r="A864" s="354" t="s">
        <v>707</v>
      </c>
      <c r="B864" s="355" t="s">
        <v>1052</v>
      </c>
      <c r="C864" s="354" t="s">
        <v>21</v>
      </c>
      <c r="D864" s="354" t="s">
        <v>1053</v>
      </c>
      <c r="E864" s="520" t="s">
        <v>710</v>
      </c>
      <c r="F864" s="520"/>
      <c r="G864" s="353" t="s">
        <v>711</v>
      </c>
      <c r="H864" s="352">
        <v>0.43105599999999999</v>
      </c>
      <c r="I864" s="351">
        <v>27.02</v>
      </c>
      <c r="J864" s="351">
        <v>11.64</v>
      </c>
    </row>
    <row r="865" spans="1:10" ht="26.1" customHeight="1">
      <c r="A865" s="354" t="s">
        <v>707</v>
      </c>
      <c r="B865" s="355" t="s">
        <v>1050</v>
      </c>
      <c r="C865" s="354" t="s">
        <v>21</v>
      </c>
      <c r="D865" s="354" t="s">
        <v>1051</v>
      </c>
      <c r="E865" s="520" t="s">
        <v>710</v>
      </c>
      <c r="F865" s="520"/>
      <c r="G865" s="353" t="s">
        <v>711</v>
      </c>
      <c r="H865" s="352">
        <v>0.43105599999999999</v>
      </c>
      <c r="I865" s="351">
        <v>32.99</v>
      </c>
      <c r="J865" s="351">
        <v>14.22</v>
      </c>
    </row>
    <row r="866" spans="1:10" ht="26.1" customHeight="1">
      <c r="A866" s="373" t="s">
        <v>724</v>
      </c>
      <c r="B866" s="374" t="s">
        <v>1494</v>
      </c>
      <c r="C866" s="373" t="s">
        <v>21</v>
      </c>
      <c r="D866" s="373" t="s">
        <v>1495</v>
      </c>
      <c r="E866" s="528" t="s">
        <v>727</v>
      </c>
      <c r="F866" s="528"/>
      <c r="G866" s="371" t="s">
        <v>6</v>
      </c>
      <c r="H866" s="372">
        <v>1</v>
      </c>
      <c r="I866" s="378">
        <v>169</v>
      </c>
      <c r="J866" s="378">
        <v>169</v>
      </c>
    </row>
    <row r="867" spans="1:10" ht="39" customHeight="1" thickBot="1">
      <c r="A867" s="373" t="s">
        <v>724</v>
      </c>
      <c r="B867" s="374" t="s">
        <v>1418</v>
      </c>
      <c r="C867" s="373" t="s">
        <v>21</v>
      </c>
      <c r="D867" s="373" t="s">
        <v>1419</v>
      </c>
      <c r="E867" s="528" t="s">
        <v>727</v>
      </c>
      <c r="F867" s="528"/>
      <c r="G867" s="371" t="s">
        <v>6</v>
      </c>
      <c r="H867" s="372">
        <v>2</v>
      </c>
      <c r="I867" s="378">
        <v>0.75</v>
      </c>
      <c r="J867" s="378">
        <v>1.5</v>
      </c>
    </row>
    <row r="868" spans="1:10" ht="0.95" customHeight="1" thickTop="1">
      <c r="A868" s="350"/>
      <c r="B868" s="350"/>
      <c r="C868" s="350"/>
      <c r="D868" s="350"/>
      <c r="E868" s="350"/>
      <c r="F868" s="350"/>
      <c r="G868" s="350"/>
      <c r="H868" s="350"/>
      <c r="I868" s="350"/>
      <c r="J868" s="350"/>
    </row>
    <row r="869" spans="1:10" ht="18" customHeight="1">
      <c r="A869" s="363" t="s">
        <v>1496</v>
      </c>
      <c r="B869" s="361" t="s">
        <v>695</v>
      </c>
      <c r="C869" s="363" t="s">
        <v>696</v>
      </c>
      <c r="D869" s="363" t="s">
        <v>697</v>
      </c>
      <c r="E869" s="522" t="s">
        <v>698</v>
      </c>
      <c r="F869" s="522"/>
      <c r="G869" s="362" t="s">
        <v>699</v>
      </c>
      <c r="H869" s="361" t="s">
        <v>700</v>
      </c>
      <c r="I869" s="361" t="s">
        <v>701</v>
      </c>
      <c r="J869" s="361" t="s">
        <v>702</v>
      </c>
    </row>
    <row r="870" spans="1:10" ht="39" customHeight="1">
      <c r="A870" s="359" t="s">
        <v>703</v>
      </c>
      <c r="B870" s="360" t="s">
        <v>1497</v>
      </c>
      <c r="C870" s="359" t="s">
        <v>21</v>
      </c>
      <c r="D870" s="359" t="s">
        <v>1498</v>
      </c>
      <c r="E870" s="523" t="s">
        <v>1499</v>
      </c>
      <c r="F870" s="523"/>
      <c r="G870" s="358" t="s">
        <v>6</v>
      </c>
      <c r="H870" s="357">
        <v>1</v>
      </c>
      <c r="I870" s="356">
        <v>19.989999999999998</v>
      </c>
      <c r="J870" s="356">
        <v>19.989999999999998</v>
      </c>
    </row>
    <row r="871" spans="1:10" ht="24" customHeight="1">
      <c r="A871" s="354" t="s">
        <v>707</v>
      </c>
      <c r="B871" s="355" t="s">
        <v>1502</v>
      </c>
      <c r="C871" s="354" t="s">
        <v>21</v>
      </c>
      <c r="D871" s="354" t="s">
        <v>1461</v>
      </c>
      <c r="E871" s="520" t="s">
        <v>710</v>
      </c>
      <c r="F871" s="520"/>
      <c r="G871" s="353" t="s">
        <v>711</v>
      </c>
      <c r="H871" s="352">
        <v>0.17649999999999999</v>
      </c>
      <c r="I871" s="351">
        <v>34.11</v>
      </c>
      <c r="J871" s="351">
        <v>6.02</v>
      </c>
    </row>
    <row r="872" spans="1:10" ht="26.1" customHeight="1">
      <c r="A872" s="354" t="s">
        <v>707</v>
      </c>
      <c r="B872" s="355" t="s">
        <v>1500</v>
      </c>
      <c r="C872" s="354" t="s">
        <v>21</v>
      </c>
      <c r="D872" s="354" t="s">
        <v>1501</v>
      </c>
      <c r="E872" s="520" t="s">
        <v>710</v>
      </c>
      <c r="F872" s="520"/>
      <c r="G872" s="353" t="s">
        <v>711</v>
      </c>
      <c r="H872" s="352">
        <v>5.5156200000000002E-2</v>
      </c>
      <c r="I872" s="351">
        <v>28.03</v>
      </c>
      <c r="J872" s="351">
        <v>1.54</v>
      </c>
    </row>
    <row r="873" spans="1:10" ht="26.1" customHeight="1" thickBot="1">
      <c r="A873" s="373" t="s">
        <v>724</v>
      </c>
      <c r="B873" s="374" t="s">
        <v>1503</v>
      </c>
      <c r="C873" s="373" t="s">
        <v>21</v>
      </c>
      <c r="D873" s="373" t="s">
        <v>1504</v>
      </c>
      <c r="E873" s="528" t="s">
        <v>727</v>
      </c>
      <c r="F873" s="528"/>
      <c r="G873" s="371" t="s">
        <v>6</v>
      </c>
      <c r="H873" s="372">
        <v>1</v>
      </c>
      <c r="I873" s="378">
        <v>12.43</v>
      </c>
      <c r="J873" s="378">
        <v>12.43</v>
      </c>
    </row>
    <row r="874" spans="1:10" ht="0.95" customHeight="1" thickTop="1">
      <c r="A874" s="350"/>
      <c r="B874" s="350"/>
      <c r="C874" s="350"/>
      <c r="D874" s="350"/>
      <c r="E874" s="350"/>
      <c r="F874" s="350"/>
      <c r="G874" s="350"/>
      <c r="H874" s="350"/>
      <c r="I874" s="350"/>
      <c r="J874" s="350"/>
    </row>
    <row r="875" spans="1:10" ht="18" customHeight="1">
      <c r="A875" s="363" t="s">
        <v>1505</v>
      </c>
      <c r="B875" s="361" t="s">
        <v>695</v>
      </c>
      <c r="C875" s="363" t="s">
        <v>696</v>
      </c>
      <c r="D875" s="363" t="s">
        <v>697</v>
      </c>
      <c r="E875" s="522" t="s">
        <v>698</v>
      </c>
      <c r="F875" s="522"/>
      <c r="G875" s="362" t="s">
        <v>699</v>
      </c>
      <c r="H875" s="361" t="s">
        <v>700</v>
      </c>
      <c r="I875" s="361" t="s">
        <v>701</v>
      </c>
      <c r="J875" s="361" t="s">
        <v>702</v>
      </c>
    </row>
    <row r="876" spans="1:10" ht="39" customHeight="1">
      <c r="A876" s="359" t="s">
        <v>703</v>
      </c>
      <c r="B876" s="360" t="s">
        <v>279</v>
      </c>
      <c r="C876" s="359" t="s">
        <v>65</v>
      </c>
      <c r="D876" s="359" t="s">
        <v>1506</v>
      </c>
      <c r="E876" s="523" t="s">
        <v>942</v>
      </c>
      <c r="F876" s="523"/>
      <c r="G876" s="358" t="s">
        <v>990</v>
      </c>
      <c r="H876" s="357">
        <v>1</v>
      </c>
      <c r="I876" s="356">
        <v>40.43</v>
      </c>
      <c r="J876" s="356">
        <v>40.43</v>
      </c>
    </row>
    <row r="877" spans="1:10" ht="20.100000000000001" customHeight="1">
      <c r="A877" s="529"/>
      <c r="B877" s="529"/>
      <c r="C877" s="529"/>
      <c r="D877" s="529"/>
      <c r="E877" s="529"/>
      <c r="F877" s="529" t="s">
        <v>943</v>
      </c>
      <c r="G877" s="529"/>
      <c r="H877" s="529"/>
      <c r="I877" s="529"/>
      <c r="J877" s="349">
        <v>0</v>
      </c>
    </row>
    <row r="878" spans="1:10" ht="20.100000000000001" customHeight="1">
      <c r="A878" s="529"/>
      <c r="B878" s="529"/>
      <c r="C878" s="529"/>
      <c r="D878" s="529"/>
      <c r="E878" s="529"/>
      <c r="F878" s="529" t="s">
        <v>944</v>
      </c>
      <c r="G878" s="529"/>
      <c r="H878" s="529"/>
      <c r="I878" s="529"/>
      <c r="J878" s="349">
        <v>1</v>
      </c>
    </row>
    <row r="879" spans="1:10" ht="20.100000000000001" customHeight="1">
      <c r="A879" s="529"/>
      <c r="B879" s="529"/>
      <c r="C879" s="529"/>
      <c r="D879" s="529"/>
      <c r="E879" s="529"/>
      <c r="F879" s="529" t="s">
        <v>945</v>
      </c>
      <c r="G879" s="529"/>
      <c r="H879" s="529"/>
      <c r="I879" s="529"/>
      <c r="J879" s="349">
        <v>0</v>
      </c>
    </row>
    <row r="880" spans="1:10" ht="20.100000000000001" customHeight="1">
      <c r="A880" s="363" t="s">
        <v>946</v>
      </c>
      <c r="B880" s="361" t="s">
        <v>695</v>
      </c>
      <c r="C880" s="363" t="s">
        <v>696</v>
      </c>
      <c r="D880" s="363" t="s">
        <v>947</v>
      </c>
      <c r="E880" s="361" t="s">
        <v>948</v>
      </c>
      <c r="F880" s="361" t="s">
        <v>949</v>
      </c>
      <c r="G880" s="361" t="s">
        <v>950</v>
      </c>
      <c r="H880" s="361"/>
      <c r="I880" s="361"/>
      <c r="J880" s="361" t="s">
        <v>951</v>
      </c>
    </row>
    <row r="881" spans="1:10" ht="51.95" customHeight="1">
      <c r="A881" s="373" t="s">
        <v>724</v>
      </c>
      <c r="B881" s="374" t="s">
        <v>1507</v>
      </c>
      <c r="C881" s="373" t="s">
        <v>65</v>
      </c>
      <c r="D881" s="373" t="s">
        <v>1508</v>
      </c>
      <c r="E881" s="372">
        <v>7.22E-2</v>
      </c>
      <c r="F881" s="371" t="s">
        <v>758</v>
      </c>
      <c r="G881" s="530" t="s">
        <v>3212</v>
      </c>
      <c r="H881" s="530"/>
      <c r="I881" s="528"/>
      <c r="J881" s="370" t="s">
        <v>3064</v>
      </c>
    </row>
    <row r="882" spans="1:10" ht="20.100000000000001" customHeight="1">
      <c r="A882" s="529"/>
      <c r="B882" s="529"/>
      <c r="C882" s="529"/>
      <c r="D882" s="529"/>
      <c r="E882" s="529"/>
      <c r="F882" s="529" t="s">
        <v>955</v>
      </c>
      <c r="G882" s="529"/>
      <c r="H882" s="529"/>
      <c r="I882" s="529"/>
      <c r="J882" s="349">
        <v>29.963000000000001</v>
      </c>
    </row>
    <row r="883" spans="1:10" ht="20.100000000000001" customHeight="1">
      <c r="A883" s="363" t="s">
        <v>956</v>
      </c>
      <c r="B883" s="361" t="s">
        <v>695</v>
      </c>
      <c r="C883" s="363" t="s">
        <v>696</v>
      </c>
      <c r="D883" s="363" t="s">
        <v>957</v>
      </c>
      <c r="E883" s="361" t="s">
        <v>948</v>
      </c>
      <c r="F883" s="361" t="s">
        <v>949</v>
      </c>
      <c r="G883" s="361" t="s">
        <v>950</v>
      </c>
      <c r="H883" s="361"/>
      <c r="I883" s="361"/>
      <c r="J883" s="361" t="s">
        <v>951</v>
      </c>
    </row>
    <row r="884" spans="1:10" ht="26.1" customHeight="1">
      <c r="A884" s="354" t="s">
        <v>703</v>
      </c>
      <c r="B884" s="355" t="s">
        <v>1509</v>
      </c>
      <c r="C884" s="354" t="s">
        <v>65</v>
      </c>
      <c r="D884" s="354" t="s">
        <v>1510</v>
      </c>
      <c r="E884" s="352">
        <v>1</v>
      </c>
      <c r="F884" s="353" t="s">
        <v>990</v>
      </c>
      <c r="G884" s="531" t="s">
        <v>3211</v>
      </c>
      <c r="H884" s="531"/>
      <c r="I884" s="520"/>
      <c r="J884" s="364" t="s">
        <v>3211</v>
      </c>
    </row>
    <row r="885" spans="1:10" ht="20.100000000000001" customHeight="1" thickBot="1">
      <c r="A885" s="529"/>
      <c r="B885" s="529"/>
      <c r="C885" s="529"/>
      <c r="D885" s="529"/>
      <c r="E885" s="529"/>
      <c r="F885" s="529" t="s">
        <v>966</v>
      </c>
      <c r="G885" s="529"/>
      <c r="H885" s="529"/>
      <c r="I885" s="529"/>
      <c r="J885" s="349">
        <v>10.47</v>
      </c>
    </row>
    <row r="886" spans="1:10" ht="0.95" customHeight="1" thickTop="1">
      <c r="A886" s="350"/>
      <c r="B886" s="350"/>
      <c r="C886" s="350"/>
      <c r="D886" s="350"/>
      <c r="E886" s="350"/>
      <c r="F886" s="350"/>
      <c r="G886" s="350"/>
      <c r="H886" s="350"/>
      <c r="I886" s="350"/>
      <c r="J886" s="350"/>
    </row>
    <row r="887" spans="1:10" ht="18" customHeight="1">
      <c r="A887" s="363" t="s">
        <v>1511</v>
      </c>
      <c r="B887" s="361" t="s">
        <v>695</v>
      </c>
      <c r="C887" s="363" t="s">
        <v>696</v>
      </c>
      <c r="D887" s="363" t="s">
        <v>697</v>
      </c>
      <c r="E887" s="522" t="s">
        <v>698</v>
      </c>
      <c r="F887" s="522"/>
      <c r="G887" s="362" t="s">
        <v>699</v>
      </c>
      <c r="H887" s="361" t="s">
        <v>700</v>
      </c>
      <c r="I887" s="361" t="s">
        <v>701</v>
      </c>
      <c r="J887" s="361" t="s">
        <v>702</v>
      </c>
    </row>
    <row r="888" spans="1:10" ht="26.1" customHeight="1">
      <c r="A888" s="359" t="s">
        <v>703</v>
      </c>
      <c r="B888" s="360" t="s">
        <v>282</v>
      </c>
      <c r="C888" s="359" t="s">
        <v>65</v>
      </c>
      <c r="D888" s="359" t="s">
        <v>283</v>
      </c>
      <c r="E888" s="523" t="s">
        <v>942</v>
      </c>
      <c r="F888" s="523"/>
      <c r="G888" s="358" t="s">
        <v>818</v>
      </c>
      <c r="H888" s="357">
        <v>1</v>
      </c>
      <c r="I888" s="356">
        <v>1119.77</v>
      </c>
      <c r="J888" s="356">
        <v>1119.77</v>
      </c>
    </row>
    <row r="889" spans="1:10" ht="20.100000000000001" customHeight="1">
      <c r="A889" s="529"/>
      <c r="B889" s="529"/>
      <c r="C889" s="529"/>
      <c r="D889" s="529"/>
      <c r="E889" s="529"/>
      <c r="F889" s="529" t="s">
        <v>943</v>
      </c>
      <c r="G889" s="529"/>
      <c r="H889" s="529"/>
      <c r="I889" s="529"/>
      <c r="J889" s="349">
        <v>0</v>
      </c>
    </row>
    <row r="890" spans="1:10" ht="20.100000000000001" customHeight="1">
      <c r="A890" s="529"/>
      <c r="B890" s="529"/>
      <c r="C890" s="529"/>
      <c r="D890" s="529"/>
      <c r="E890" s="529"/>
      <c r="F890" s="529" t="s">
        <v>944</v>
      </c>
      <c r="G890" s="529"/>
      <c r="H890" s="529"/>
      <c r="I890" s="529"/>
      <c r="J890" s="349">
        <v>1</v>
      </c>
    </row>
    <row r="891" spans="1:10" ht="20.100000000000001" customHeight="1">
      <c r="A891" s="529"/>
      <c r="B891" s="529"/>
      <c r="C891" s="529"/>
      <c r="D891" s="529"/>
      <c r="E891" s="529"/>
      <c r="F891" s="529" t="s">
        <v>945</v>
      </c>
      <c r="G891" s="529"/>
      <c r="H891" s="529"/>
      <c r="I891" s="529"/>
      <c r="J891" s="349">
        <v>0</v>
      </c>
    </row>
    <row r="892" spans="1:10" ht="20.100000000000001" customHeight="1">
      <c r="A892" s="363" t="s">
        <v>946</v>
      </c>
      <c r="B892" s="361" t="s">
        <v>695</v>
      </c>
      <c r="C892" s="363" t="s">
        <v>696</v>
      </c>
      <c r="D892" s="363" t="s">
        <v>947</v>
      </c>
      <c r="E892" s="361" t="s">
        <v>948</v>
      </c>
      <c r="F892" s="361" t="s">
        <v>949</v>
      </c>
      <c r="G892" s="361" t="s">
        <v>950</v>
      </c>
      <c r="H892" s="361"/>
      <c r="I892" s="361"/>
      <c r="J892" s="361" t="s">
        <v>951</v>
      </c>
    </row>
    <row r="893" spans="1:10" ht="24" customHeight="1">
      <c r="A893" s="373" t="s">
        <v>724</v>
      </c>
      <c r="B893" s="374" t="s">
        <v>1524</v>
      </c>
      <c r="C893" s="373" t="s">
        <v>65</v>
      </c>
      <c r="D893" s="373" t="s">
        <v>1525</v>
      </c>
      <c r="E893" s="372">
        <v>0.08</v>
      </c>
      <c r="F893" s="371" t="s">
        <v>781</v>
      </c>
      <c r="G893" s="530" t="s">
        <v>3210</v>
      </c>
      <c r="H893" s="530"/>
      <c r="I893" s="528"/>
      <c r="J893" s="370" t="s">
        <v>3209</v>
      </c>
    </row>
    <row r="894" spans="1:10" ht="51.95" customHeight="1">
      <c r="A894" s="373" t="s">
        <v>724</v>
      </c>
      <c r="B894" s="374" t="s">
        <v>1512</v>
      </c>
      <c r="C894" s="373" t="s">
        <v>65</v>
      </c>
      <c r="D894" s="373" t="s">
        <v>1513</v>
      </c>
      <c r="E894" s="372">
        <v>1</v>
      </c>
      <c r="F894" s="371" t="s">
        <v>990</v>
      </c>
      <c r="G894" s="530" t="s">
        <v>3208</v>
      </c>
      <c r="H894" s="530"/>
      <c r="I894" s="528"/>
      <c r="J894" s="370" t="s">
        <v>3208</v>
      </c>
    </row>
    <row r="895" spans="1:10" ht="39" customHeight="1">
      <c r="A895" s="373" t="s">
        <v>724</v>
      </c>
      <c r="B895" s="374" t="s">
        <v>1520</v>
      </c>
      <c r="C895" s="373" t="s">
        <v>65</v>
      </c>
      <c r="D895" s="373" t="s">
        <v>1521</v>
      </c>
      <c r="E895" s="372">
        <v>90</v>
      </c>
      <c r="F895" s="371" t="s">
        <v>990</v>
      </c>
      <c r="G895" s="530" t="s">
        <v>1522</v>
      </c>
      <c r="H895" s="530"/>
      <c r="I895" s="528"/>
      <c r="J895" s="370" t="s">
        <v>1523</v>
      </c>
    </row>
    <row r="896" spans="1:10" ht="26.1" customHeight="1">
      <c r="A896" s="373" t="s">
        <v>724</v>
      </c>
      <c r="B896" s="374" t="s">
        <v>1514</v>
      </c>
      <c r="C896" s="373" t="s">
        <v>65</v>
      </c>
      <c r="D896" s="373" t="s">
        <v>1515</v>
      </c>
      <c r="E896" s="372">
        <v>1.41</v>
      </c>
      <c r="F896" s="371" t="s">
        <v>1095</v>
      </c>
      <c r="G896" s="530" t="s">
        <v>1516</v>
      </c>
      <c r="H896" s="530"/>
      <c r="I896" s="528"/>
      <c r="J896" s="370" t="s">
        <v>1517</v>
      </c>
    </row>
    <row r="897" spans="1:10" ht="24" customHeight="1">
      <c r="A897" s="373" t="s">
        <v>724</v>
      </c>
      <c r="B897" s="374" t="s">
        <v>1526</v>
      </c>
      <c r="C897" s="373" t="s">
        <v>65</v>
      </c>
      <c r="D897" s="373" t="s">
        <v>1527</v>
      </c>
      <c r="E897" s="372">
        <v>4.91</v>
      </c>
      <c r="F897" s="371" t="s">
        <v>954</v>
      </c>
      <c r="G897" s="530" t="s">
        <v>1528</v>
      </c>
      <c r="H897" s="530"/>
      <c r="I897" s="528"/>
      <c r="J897" s="370" t="s">
        <v>1529</v>
      </c>
    </row>
    <row r="898" spans="1:10" ht="39" customHeight="1">
      <c r="A898" s="373" t="s">
        <v>724</v>
      </c>
      <c r="B898" s="374" t="s">
        <v>1534</v>
      </c>
      <c r="C898" s="373" t="s">
        <v>65</v>
      </c>
      <c r="D898" s="373" t="s">
        <v>1535</v>
      </c>
      <c r="E898" s="372">
        <v>1</v>
      </c>
      <c r="F898" s="371" t="s">
        <v>990</v>
      </c>
      <c r="G898" s="530" t="s">
        <v>3207</v>
      </c>
      <c r="H898" s="530"/>
      <c r="I898" s="528"/>
      <c r="J898" s="370" t="s">
        <v>3207</v>
      </c>
    </row>
    <row r="899" spans="1:10" ht="51.95" customHeight="1">
      <c r="A899" s="373" t="s">
        <v>724</v>
      </c>
      <c r="B899" s="374" t="s">
        <v>1530</v>
      </c>
      <c r="C899" s="373" t="s">
        <v>65</v>
      </c>
      <c r="D899" s="373" t="s">
        <v>1531</v>
      </c>
      <c r="E899" s="372">
        <v>1</v>
      </c>
      <c r="F899" s="371" t="s">
        <v>990</v>
      </c>
      <c r="G899" s="530" t="s">
        <v>3206</v>
      </c>
      <c r="H899" s="530"/>
      <c r="I899" s="528"/>
      <c r="J899" s="370" t="s">
        <v>3206</v>
      </c>
    </row>
    <row r="900" spans="1:10" ht="26.1" customHeight="1">
      <c r="A900" s="373" t="s">
        <v>724</v>
      </c>
      <c r="B900" s="374" t="s">
        <v>1532</v>
      </c>
      <c r="C900" s="373" t="s">
        <v>65</v>
      </c>
      <c r="D900" s="373" t="s">
        <v>1533</v>
      </c>
      <c r="E900" s="372">
        <v>1</v>
      </c>
      <c r="F900" s="371" t="s">
        <v>990</v>
      </c>
      <c r="G900" s="530" t="s">
        <v>3205</v>
      </c>
      <c r="H900" s="530"/>
      <c r="I900" s="528"/>
      <c r="J900" s="370" t="s">
        <v>3205</v>
      </c>
    </row>
    <row r="901" spans="1:10" ht="26.1" customHeight="1">
      <c r="A901" s="373" t="s">
        <v>724</v>
      </c>
      <c r="B901" s="374" t="s">
        <v>1344</v>
      </c>
      <c r="C901" s="373" t="s">
        <v>65</v>
      </c>
      <c r="D901" s="373" t="s">
        <v>1345</v>
      </c>
      <c r="E901" s="372">
        <v>22.3</v>
      </c>
      <c r="F901" s="371" t="s">
        <v>954</v>
      </c>
      <c r="G901" s="530" t="s">
        <v>3204</v>
      </c>
      <c r="H901" s="530"/>
      <c r="I901" s="528"/>
      <c r="J901" s="370" t="s">
        <v>3203</v>
      </c>
    </row>
    <row r="902" spans="1:10" ht="26.1" customHeight="1">
      <c r="A902" s="373" t="s">
        <v>724</v>
      </c>
      <c r="B902" s="374" t="s">
        <v>1518</v>
      </c>
      <c r="C902" s="373" t="s">
        <v>65</v>
      </c>
      <c r="D902" s="373" t="s">
        <v>1519</v>
      </c>
      <c r="E902" s="372">
        <v>2.1100000000000001E-2</v>
      </c>
      <c r="F902" s="371" t="s">
        <v>781</v>
      </c>
      <c r="G902" s="530" t="s">
        <v>3202</v>
      </c>
      <c r="H902" s="530"/>
      <c r="I902" s="528"/>
      <c r="J902" s="370" t="s">
        <v>3201</v>
      </c>
    </row>
    <row r="903" spans="1:10" ht="20.100000000000001" customHeight="1">
      <c r="A903" s="529"/>
      <c r="B903" s="529"/>
      <c r="C903" s="529"/>
      <c r="D903" s="529"/>
      <c r="E903" s="529"/>
      <c r="F903" s="529" t="s">
        <v>955</v>
      </c>
      <c r="G903" s="529"/>
      <c r="H903" s="529"/>
      <c r="I903" s="529"/>
      <c r="J903" s="349">
        <v>820.41830000000004</v>
      </c>
    </row>
    <row r="904" spans="1:10" ht="20.100000000000001" customHeight="1">
      <c r="A904" s="363" t="s">
        <v>956</v>
      </c>
      <c r="B904" s="361" t="s">
        <v>695</v>
      </c>
      <c r="C904" s="363" t="s">
        <v>696</v>
      </c>
      <c r="D904" s="363" t="s">
        <v>957</v>
      </c>
      <c r="E904" s="361" t="s">
        <v>948</v>
      </c>
      <c r="F904" s="361" t="s">
        <v>949</v>
      </c>
      <c r="G904" s="361" t="s">
        <v>950</v>
      </c>
      <c r="H904" s="361"/>
      <c r="I904" s="361"/>
      <c r="J904" s="361" t="s">
        <v>951</v>
      </c>
    </row>
    <row r="905" spans="1:10" ht="24" customHeight="1">
      <c r="A905" s="354" t="s">
        <v>703</v>
      </c>
      <c r="B905" s="355" t="s">
        <v>964</v>
      </c>
      <c r="C905" s="354" t="s">
        <v>65</v>
      </c>
      <c r="D905" s="354" t="s">
        <v>965</v>
      </c>
      <c r="E905" s="352">
        <v>3</v>
      </c>
      <c r="F905" s="353" t="s">
        <v>963</v>
      </c>
      <c r="G905" s="531" t="s">
        <v>3061</v>
      </c>
      <c r="H905" s="531"/>
      <c r="I905" s="520"/>
      <c r="J905" s="364" t="s">
        <v>3200</v>
      </c>
    </row>
    <row r="906" spans="1:10" ht="26.1" customHeight="1">
      <c r="A906" s="354" t="s">
        <v>703</v>
      </c>
      <c r="B906" s="355" t="s">
        <v>1489</v>
      </c>
      <c r="C906" s="354" t="s">
        <v>65</v>
      </c>
      <c r="D906" s="354" t="s">
        <v>1490</v>
      </c>
      <c r="E906" s="352">
        <v>1.1499999999999999</v>
      </c>
      <c r="F906" s="353" t="s">
        <v>963</v>
      </c>
      <c r="G906" s="531" t="s">
        <v>3152</v>
      </c>
      <c r="H906" s="531"/>
      <c r="I906" s="520"/>
      <c r="J906" s="364" t="s">
        <v>3199</v>
      </c>
    </row>
    <row r="907" spans="1:10" ht="24" customHeight="1">
      <c r="A907" s="354" t="s">
        <v>703</v>
      </c>
      <c r="B907" s="355" t="s">
        <v>962</v>
      </c>
      <c r="C907" s="354" t="s">
        <v>65</v>
      </c>
      <c r="D907" s="354" t="s">
        <v>709</v>
      </c>
      <c r="E907" s="352">
        <v>5.2</v>
      </c>
      <c r="F907" s="353" t="s">
        <v>963</v>
      </c>
      <c r="G907" s="531" t="s">
        <v>3063</v>
      </c>
      <c r="H907" s="531"/>
      <c r="I907" s="520"/>
      <c r="J907" s="364" t="s">
        <v>3198</v>
      </c>
    </row>
    <row r="908" spans="1:10" ht="24" customHeight="1">
      <c r="A908" s="354" t="s">
        <v>703</v>
      </c>
      <c r="B908" s="355" t="s">
        <v>1487</v>
      </c>
      <c r="C908" s="354" t="s">
        <v>65</v>
      </c>
      <c r="D908" s="354" t="s">
        <v>1488</v>
      </c>
      <c r="E908" s="352">
        <v>1.1499999999999999</v>
      </c>
      <c r="F908" s="353" t="s">
        <v>963</v>
      </c>
      <c r="G908" s="531" t="s">
        <v>3153</v>
      </c>
      <c r="H908" s="531"/>
      <c r="I908" s="520"/>
      <c r="J908" s="364" t="s">
        <v>3197</v>
      </c>
    </row>
    <row r="909" spans="1:10" ht="20.100000000000001" customHeight="1" thickBot="1">
      <c r="A909" s="529"/>
      <c r="B909" s="529"/>
      <c r="C909" s="529"/>
      <c r="D909" s="529"/>
      <c r="E909" s="529"/>
      <c r="F909" s="529" t="s">
        <v>966</v>
      </c>
      <c r="G909" s="529"/>
      <c r="H909" s="529"/>
      <c r="I909" s="529"/>
      <c r="J909" s="349">
        <v>299.35250000000002</v>
      </c>
    </row>
    <row r="910" spans="1:10" ht="0.95" customHeight="1" thickTop="1">
      <c r="A910" s="350"/>
      <c r="B910" s="350"/>
      <c r="C910" s="350"/>
      <c r="D910" s="350"/>
      <c r="E910" s="350"/>
      <c r="F910" s="350"/>
      <c r="G910" s="350"/>
      <c r="H910" s="350"/>
      <c r="I910" s="350"/>
      <c r="J910" s="350"/>
    </row>
    <row r="911" spans="1:10" ht="18" customHeight="1">
      <c r="A911" s="363" t="s">
        <v>1536</v>
      </c>
      <c r="B911" s="361" t="s">
        <v>695</v>
      </c>
      <c r="C911" s="363" t="s">
        <v>696</v>
      </c>
      <c r="D911" s="363" t="s">
        <v>697</v>
      </c>
      <c r="E911" s="522" t="s">
        <v>698</v>
      </c>
      <c r="F911" s="522"/>
      <c r="G911" s="362" t="s">
        <v>699</v>
      </c>
      <c r="H911" s="361" t="s">
        <v>700</v>
      </c>
      <c r="I911" s="361" t="s">
        <v>701</v>
      </c>
      <c r="J911" s="361" t="s">
        <v>702</v>
      </c>
    </row>
    <row r="912" spans="1:10" ht="117" customHeight="1">
      <c r="A912" s="359" t="s">
        <v>703</v>
      </c>
      <c r="B912" s="360" t="s">
        <v>1537</v>
      </c>
      <c r="C912" s="359" t="s">
        <v>65</v>
      </c>
      <c r="D912" s="359" t="s">
        <v>286</v>
      </c>
      <c r="E912" s="523" t="s">
        <v>942</v>
      </c>
      <c r="F912" s="523"/>
      <c r="G912" s="358" t="s">
        <v>1095</v>
      </c>
      <c r="H912" s="357">
        <v>1</v>
      </c>
      <c r="I912" s="356">
        <v>616.30999999999995</v>
      </c>
      <c r="J912" s="356">
        <v>616.30999999999995</v>
      </c>
    </row>
    <row r="913" spans="1:10" ht="20.100000000000001" customHeight="1">
      <c r="A913" s="529"/>
      <c r="B913" s="529"/>
      <c r="C913" s="529"/>
      <c r="D913" s="529"/>
      <c r="E913" s="529"/>
      <c r="F913" s="529" t="s">
        <v>943</v>
      </c>
      <c r="G913" s="529"/>
      <c r="H913" s="529"/>
      <c r="I913" s="529"/>
      <c r="J913" s="349">
        <v>0</v>
      </c>
    </row>
    <row r="914" spans="1:10" ht="20.100000000000001" customHeight="1">
      <c r="A914" s="529"/>
      <c r="B914" s="529"/>
      <c r="C914" s="529"/>
      <c r="D914" s="529"/>
      <c r="E914" s="529"/>
      <c r="F914" s="529" t="s">
        <v>944</v>
      </c>
      <c r="G914" s="529"/>
      <c r="H914" s="529"/>
      <c r="I914" s="529"/>
      <c r="J914" s="349">
        <v>1</v>
      </c>
    </row>
    <row r="915" spans="1:10" ht="20.100000000000001" customHeight="1">
      <c r="A915" s="529"/>
      <c r="B915" s="529"/>
      <c r="C915" s="529"/>
      <c r="D915" s="529"/>
      <c r="E915" s="529"/>
      <c r="F915" s="529" t="s">
        <v>945</v>
      </c>
      <c r="G915" s="529"/>
      <c r="H915" s="529"/>
      <c r="I915" s="529"/>
      <c r="J915" s="349">
        <v>0</v>
      </c>
    </row>
    <row r="916" spans="1:10" ht="20.100000000000001" customHeight="1">
      <c r="A916" s="363" t="s">
        <v>956</v>
      </c>
      <c r="B916" s="361" t="s">
        <v>695</v>
      </c>
      <c r="C916" s="363" t="s">
        <v>696</v>
      </c>
      <c r="D916" s="363" t="s">
        <v>957</v>
      </c>
      <c r="E916" s="361" t="s">
        <v>948</v>
      </c>
      <c r="F916" s="361" t="s">
        <v>949</v>
      </c>
      <c r="G916" s="361" t="s">
        <v>950</v>
      </c>
      <c r="H916" s="361"/>
      <c r="I916" s="361"/>
      <c r="J916" s="361" t="s">
        <v>951</v>
      </c>
    </row>
    <row r="917" spans="1:10" ht="24" customHeight="1">
      <c r="A917" s="354" t="s">
        <v>703</v>
      </c>
      <c r="B917" s="355" t="s">
        <v>964</v>
      </c>
      <c r="C917" s="354" t="s">
        <v>65</v>
      </c>
      <c r="D917" s="354" t="s">
        <v>965</v>
      </c>
      <c r="E917" s="352">
        <v>0.87301589999999996</v>
      </c>
      <c r="F917" s="353" t="s">
        <v>963</v>
      </c>
      <c r="G917" s="531" t="s">
        <v>3061</v>
      </c>
      <c r="H917" s="531"/>
      <c r="I917" s="520"/>
      <c r="J917" s="364" t="s">
        <v>3196</v>
      </c>
    </row>
    <row r="918" spans="1:10" ht="65.099999999999994" customHeight="1">
      <c r="A918" s="354" t="s">
        <v>703</v>
      </c>
      <c r="B918" s="355" t="s">
        <v>1538</v>
      </c>
      <c r="C918" s="354" t="s">
        <v>65</v>
      </c>
      <c r="D918" s="354" t="s">
        <v>1539</v>
      </c>
      <c r="E918" s="352">
        <v>1</v>
      </c>
      <c r="F918" s="353" t="s">
        <v>1095</v>
      </c>
      <c r="G918" s="531" t="s">
        <v>3195</v>
      </c>
      <c r="H918" s="531"/>
      <c r="I918" s="520"/>
      <c r="J918" s="364" t="s">
        <v>3195</v>
      </c>
    </row>
    <row r="919" spans="1:10" ht="39" customHeight="1">
      <c r="A919" s="354" t="s">
        <v>703</v>
      </c>
      <c r="B919" s="355" t="s">
        <v>1433</v>
      </c>
      <c r="C919" s="354" t="s">
        <v>65</v>
      </c>
      <c r="D919" s="354" t="s">
        <v>1434</v>
      </c>
      <c r="E919" s="352">
        <v>7.65</v>
      </c>
      <c r="F919" s="353" t="s">
        <v>1095</v>
      </c>
      <c r="G919" s="531" t="s">
        <v>3194</v>
      </c>
      <c r="H919" s="531"/>
      <c r="I919" s="520"/>
      <c r="J919" s="364" t="s">
        <v>3193</v>
      </c>
    </row>
    <row r="920" spans="1:10" ht="26.1" customHeight="1">
      <c r="A920" s="354" t="s">
        <v>703</v>
      </c>
      <c r="B920" s="355" t="s">
        <v>1543</v>
      </c>
      <c r="C920" s="354" t="s">
        <v>65</v>
      </c>
      <c r="D920" s="354" t="s">
        <v>1544</v>
      </c>
      <c r="E920" s="352">
        <v>8.4360000000000001E-4</v>
      </c>
      <c r="F920" s="353" t="s">
        <v>781</v>
      </c>
      <c r="G920" s="531" t="s">
        <v>3192</v>
      </c>
      <c r="H920" s="531"/>
      <c r="I920" s="520"/>
      <c r="J920" s="364" t="s">
        <v>3191</v>
      </c>
    </row>
    <row r="921" spans="1:10" ht="24" customHeight="1">
      <c r="A921" s="354" t="s">
        <v>703</v>
      </c>
      <c r="B921" s="355" t="s">
        <v>962</v>
      </c>
      <c r="C921" s="354" t="s">
        <v>65</v>
      </c>
      <c r="D921" s="354" t="s">
        <v>709</v>
      </c>
      <c r="E921" s="352">
        <v>0.87301589999999996</v>
      </c>
      <c r="F921" s="353" t="s">
        <v>963</v>
      </c>
      <c r="G921" s="531" t="s">
        <v>3063</v>
      </c>
      <c r="H921" s="531"/>
      <c r="I921" s="520"/>
      <c r="J921" s="364" t="s">
        <v>3190</v>
      </c>
    </row>
    <row r="922" spans="1:10" ht="51.95" customHeight="1">
      <c r="A922" s="354" t="s">
        <v>703</v>
      </c>
      <c r="B922" s="355" t="s">
        <v>1540</v>
      </c>
      <c r="C922" s="354" t="s">
        <v>65</v>
      </c>
      <c r="D922" s="354" t="s">
        <v>1541</v>
      </c>
      <c r="E922" s="352">
        <v>10.259024399999999</v>
      </c>
      <c r="F922" s="353" t="s">
        <v>1095</v>
      </c>
      <c r="G922" s="531" t="s">
        <v>3189</v>
      </c>
      <c r="H922" s="531"/>
      <c r="I922" s="520"/>
      <c r="J922" s="364" t="s">
        <v>3188</v>
      </c>
    </row>
    <row r="923" spans="1:10" ht="20.100000000000001" customHeight="1" thickBot="1">
      <c r="A923" s="529"/>
      <c r="B923" s="529"/>
      <c r="C923" s="529"/>
      <c r="D923" s="529"/>
      <c r="E923" s="529"/>
      <c r="F923" s="529" t="s">
        <v>966</v>
      </c>
      <c r="G923" s="529"/>
      <c r="H923" s="529"/>
      <c r="I923" s="529"/>
      <c r="J923" s="349">
        <v>616.31349999999998</v>
      </c>
    </row>
    <row r="924" spans="1:10" ht="0.95" customHeight="1" thickTop="1">
      <c r="A924" s="350"/>
      <c r="B924" s="350"/>
      <c r="C924" s="350"/>
      <c r="D924" s="350"/>
      <c r="E924" s="350"/>
      <c r="F924" s="350"/>
      <c r="G924" s="350"/>
      <c r="H924" s="350"/>
      <c r="I924" s="350"/>
      <c r="J924" s="350"/>
    </row>
    <row r="925" spans="1:10" ht="18" customHeight="1">
      <c r="A925" s="363" t="s">
        <v>1545</v>
      </c>
      <c r="B925" s="361" t="s">
        <v>695</v>
      </c>
      <c r="C925" s="363" t="s">
        <v>696</v>
      </c>
      <c r="D925" s="363" t="s">
        <v>697</v>
      </c>
      <c r="E925" s="522" t="s">
        <v>698</v>
      </c>
      <c r="F925" s="522"/>
      <c r="G925" s="362" t="s">
        <v>699</v>
      </c>
      <c r="H925" s="361" t="s">
        <v>700</v>
      </c>
      <c r="I925" s="361" t="s">
        <v>701</v>
      </c>
      <c r="J925" s="361" t="s">
        <v>702</v>
      </c>
    </row>
    <row r="926" spans="1:10" ht="51.95" customHeight="1">
      <c r="A926" s="359" t="s">
        <v>703</v>
      </c>
      <c r="B926" s="360" t="s">
        <v>288</v>
      </c>
      <c r="C926" s="359" t="s">
        <v>65</v>
      </c>
      <c r="D926" s="359" t="s">
        <v>289</v>
      </c>
      <c r="E926" s="523" t="s">
        <v>942</v>
      </c>
      <c r="F926" s="523"/>
      <c r="G926" s="358" t="s">
        <v>990</v>
      </c>
      <c r="H926" s="357">
        <v>1</v>
      </c>
      <c r="I926" s="356">
        <v>537.38</v>
      </c>
      <c r="J926" s="356">
        <v>537.38</v>
      </c>
    </row>
    <row r="927" spans="1:10" ht="20.100000000000001" customHeight="1">
      <c r="A927" s="529"/>
      <c r="B927" s="529"/>
      <c r="C927" s="529"/>
      <c r="D927" s="529"/>
      <c r="E927" s="529"/>
      <c r="F927" s="529" t="s">
        <v>943</v>
      </c>
      <c r="G927" s="529"/>
      <c r="H927" s="529"/>
      <c r="I927" s="529"/>
      <c r="J927" s="349">
        <v>0</v>
      </c>
    </row>
    <row r="928" spans="1:10" ht="20.100000000000001" customHeight="1">
      <c r="A928" s="529"/>
      <c r="B928" s="529"/>
      <c r="C928" s="529"/>
      <c r="D928" s="529"/>
      <c r="E928" s="529"/>
      <c r="F928" s="529" t="s">
        <v>944</v>
      </c>
      <c r="G928" s="529"/>
      <c r="H928" s="529"/>
      <c r="I928" s="529"/>
      <c r="J928" s="349">
        <v>1</v>
      </c>
    </row>
    <row r="929" spans="1:10" ht="20.100000000000001" customHeight="1">
      <c r="A929" s="529"/>
      <c r="B929" s="529"/>
      <c r="C929" s="529"/>
      <c r="D929" s="529"/>
      <c r="E929" s="529"/>
      <c r="F929" s="529" t="s">
        <v>945</v>
      </c>
      <c r="G929" s="529"/>
      <c r="H929" s="529"/>
      <c r="I929" s="529"/>
      <c r="J929" s="349">
        <v>0</v>
      </c>
    </row>
    <row r="930" spans="1:10" ht="20.100000000000001" customHeight="1">
      <c r="A930" s="363" t="s">
        <v>946</v>
      </c>
      <c r="B930" s="361" t="s">
        <v>695</v>
      </c>
      <c r="C930" s="363" t="s">
        <v>696</v>
      </c>
      <c r="D930" s="363" t="s">
        <v>947</v>
      </c>
      <c r="E930" s="361" t="s">
        <v>948</v>
      </c>
      <c r="F930" s="361" t="s">
        <v>949</v>
      </c>
      <c r="G930" s="361" t="s">
        <v>950</v>
      </c>
      <c r="H930" s="361"/>
      <c r="I930" s="361"/>
      <c r="J930" s="361" t="s">
        <v>951</v>
      </c>
    </row>
    <row r="931" spans="1:10" ht="26.1" customHeight="1">
      <c r="A931" s="373" t="s">
        <v>724</v>
      </c>
      <c r="B931" s="374" t="s">
        <v>1546</v>
      </c>
      <c r="C931" s="373" t="s">
        <v>65</v>
      </c>
      <c r="D931" s="373" t="s">
        <v>1547</v>
      </c>
      <c r="E931" s="372">
        <v>1</v>
      </c>
      <c r="F931" s="371" t="s">
        <v>990</v>
      </c>
      <c r="G931" s="530" t="s">
        <v>3187</v>
      </c>
      <c r="H931" s="530"/>
      <c r="I931" s="528"/>
      <c r="J931" s="370" t="s">
        <v>3187</v>
      </c>
    </row>
    <row r="932" spans="1:10" ht="20.100000000000001" customHeight="1">
      <c r="A932" s="529"/>
      <c r="B932" s="529"/>
      <c r="C932" s="529"/>
      <c r="D932" s="529"/>
      <c r="E932" s="529"/>
      <c r="F932" s="529" t="s">
        <v>955</v>
      </c>
      <c r="G932" s="529"/>
      <c r="H932" s="529"/>
      <c r="I932" s="529"/>
      <c r="J932" s="349">
        <v>52.86</v>
      </c>
    </row>
    <row r="933" spans="1:10" ht="20.100000000000001" customHeight="1">
      <c r="A933" s="363" t="s">
        <v>956</v>
      </c>
      <c r="B933" s="361" t="s">
        <v>695</v>
      </c>
      <c r="C933" s="363" t="s">
        <v>696</v>
      </c>
      <c r="D933" s="363" t="s">
        <v>957</v>
      </c>
      <c r="E933" s="361" t="s">
        <v>948</v>
      </c>
      <c r="F933" s="361" t="s">
        <v>949</v>
      </c>
      <c r="G933" s="361" t="s">
        <v>950</v>
      </c>
      <c r="H933" s="361"/>
      <c r="I933" s="361"/>
      <c r="J933" s="361" t="s">
        <v>951</v>
      </c>
    </row>
    <row r="934" spans="1:10" ht="65.099999999999994" customHeight="1">
      <c r="A934" s="354" t="s">
        <v>703</v>
      </c>
      <c r="B934" s="355" t="s">
        <v>1548</v>
      </c>
      <c r="C934" s="354" t="s">
        <v>65</v>
      </c>
      <c r="D934" s="354" t="s">
        <v>1549</v>
      </c>
      <c r="E934" s="352">
        <v>1</v>
      </c>
      <c r="F934" s="353" t="s">
        <v>990</v>
      </c>
      <c r="G934" s="531" t="s">
        <v>3186</v>
      </c>
      <c r="H934" s="531"/>
      <c r="I934" s="520"/>
      <c r="J934" s="364" t="s">
        <v>3186</v>
      </c>
    </row>
    <row r="935" spans="1:10" ht="39" customHeight="1">
      <c r="A935" s="354" t="s">
        <v>703</v>
      </c>
      <c r="B935" s="355" t="s">
        <v>981</v>
      </c>
      <c r="C935" s="354" t="s">
        <v>65</v>
      </c>
      <c r="D935" s="354" t="s">
        <v>982</v>
      </c>
      <c r="E935" s="352">
        <v>1.28</v>
      </c>
      <c r="F935" s="353" t="s">
        <v>758</v>
      </c>
      <c r="G935" s="531" t="s">
        <v>3185</v>
      </c>
      <c r="H935" s="531"/>
      <c r="I935" s="520"/>
      <c r="J935" s="364" t="s">
        <v>3184</v>
      </c>
    </row>
    <row r="936" spans="1:10" ht="39" customHeight="1">
      <c r="A936" s="354" t="s">
        <v>703</v>
      </c>
      <c r="B936" s="355" t="s">
        <v>1254</v>
      </c>
      <c r="C936" s="354" t="s">
        <v>65</v>
      </c>
      <c r="D936" s="354" t="s">
        <v>1255</v>
      </c>
      <c r="E936" s="352">
        <v>0.64</v>
      </c>
      <c r="F936" s="353" t="s">
        <v>758</v>
      </c>
      <c r="G936" s="531" t="s">
        <v>3183</v>
      </c>
      <c r="H936" s="531"/>
      <c r="I936" s="520"/>
      <c r="J936" s="364" t="s">
        <v>3182</v>
      </c>
    </row>
    <row r="937" spans="1:10" ht="20.100000000000001" customHeight="1" thickBot="1">
      <c r="A937" s="529"/>
      <c r="B937" s="529"/>
      <c r="C937" s="529"/>
      <c r="D937" s="529"/>
      <c r="E937" s="529"/>
      <c r="F937" s="529" t="s">
        <v>966</v>
      </c>
      <c r="G937" s="529"/>
      <c r="H937" s="529"/>
      <c r="I937" s="529"/>
      <c r="J937" s="349">
        <v>484.51839999999999</v>
      </c>
    </row>
    <row r="938" spans="1:10" ht="0.95" customHeight="1" thickTop="1">
      <c r="A938" s="350"/>
      <c r="B938" s="350"/>
      <c r="C938" s="350"/>
      <c r="D938" s="350"/>
      <c r="E938" s="350"/>
      <c r="F938" s="350"/>
      <c r="G938" s="350"/>
      <c r="H938" s="350"/>
      <c r="I938" s="350"/>
      <c r="J938" s="350"/>
    </row>
    <row r="939" spans="1:10" ht="18" customHeight="1">
      <c r="A939" s="363" t="s">
        <v>1550</v>
      </c>
      <c r="B939" s="361" t="s">
        <v>695</v>
      </c>
      <c r="C939" s="363" t="s">
        <v>696</v>
      </c>
      <c r="D939" s="363" t="s">
        <v>697</v>
      </c>
      <c r="E939" s="522" t="s">
        <v>698</v>
      </c>
      <c r="F939" s="522"/>
      <c r="G939" s="362" t="s">
        <v>699</v>
      </c>
      <c r="H939" s="361" t="s">
        <v>700</v>
      </c>
      <c r="I939" s="361" t="s">
        <v>701</v>
      </c>
      <c r="J939" s="361" t="s">
        <v>702</v>
      </c>
    </row>
    <row r="940" spans="1:10" ht="39" customHeight="1">
      <c r="A940" s="359" t="s">
        <v>703</v>
      </c>
      <c r="B940" s="360" t="s">
        <v>1551</v>
      </c>
      <c r="C940" s="359" t="s">
        <v>21</v>
      </c>
      <c r="D940" s="359" t="s">
        <v>1552</v>
      </c>
      <c r="E940" s="523" t="s">
        <v>1553</v>
      </c>
      <c r="F940" s="523"/>
      <c r="G940" s="358" t="s">
        <v>6</v>
      </c>
      <c r="H940" s="357">
        <v>1</v>
      </c>
      <c r="I940" s="356">
        <v>3361.1</v>
      </c>
      <c r="J940" s="356">
        <v>3361.1</v>
      </c>
    </row>
    <row r="941" spans="1:10" ht="26.1" customHeight="1">
      <c r="A941" s="354" t="s">
        <v>707</v>
      </c>
      <c r="B941" s="355" t="s">
        <v>1050</v>
      </c>
      <c r="C941" s="354" t="s">
        <v>21</v>
      </c>
      <c r="D941" s="354" t="s">
        <v>1051</v>
      </c>
      <c r="E941" s="520" t="s">
        <v>710</v>
      </c>
      <c r="F941" s="520"/>
      <c r="G941" s="353" t="s">
        <v>711</v>
      </c>
      <c r="H941" s="352">
        <v>3.0583844</v>
      </c>
      <c r="I941" s="351">
        <v>32.99</v>
      </c>
      <c r="J941" s="351">
        <v>100.89</v>
      </c>
    </row>
    <row r="942" spans="1:10" ht="24" customHeight="1">
      <c r="A942" s="354" t="s">
        <v>707</v>
      </c>
      <c r="B942" s="355" t="s">
        <v>1502</v>
      </c>
      <c r="C942" s="354" t="s">
        <v>21</v>
      </c>
      <c r="D942" s="354" t="s">
        <v>1461</v>
      </c>
      <c r="E942" s="520" t="s">
        <v>710</v>
      </c>
      <c r="F942" s="520"/>
      <c r="G942" s="353" t="s">
        <v>711</v>
      </c>
      <c r="H942" s="352">
        <v>0.86917909999999998</v>
      </c>
      <c r="I942" s="351">
        <v>34.11</v>
      </c>
      <c r="J942" s="351">
        <v>29.64</v>
      </c>
    </row>
    <row r="943" spans="1:10" ht="26.1" customHeight="1">
      <c r="A943" s="354" t="s">
        <v>707</v>
      </c>
      <c r="B943" s="355" t="s">
        <v>1500</v>
      </c>
      <c r="C943" s="354" t="s">
        <v>21</v>
      </c>
      <c r="D943" s="354" t="s">
        <v>1501</v>
      </c>
      <c r="E943" s="520" t="s">
        <v>710</v>
      </c>
      <c r="F943" s="520"/>
      <c r="G943" s="353" t="s">
        <v>711</v>
      </c>
      <c r="H943" s="352">
        <v>0.86917909999999998</v>
      </c>
      <c r="I943" s="351">
        <v>28.03</v>
      </c>
      <c r="J943" s="351">
        <v>24.36</v>
      </c>
    </row>
    <row r="944" spans="1:10" ht="26.1" customHeight="1">
      <c r="A944" s="354" t="s">
        <v>707</v>
      </c>
      <c r="B944" s="355" t="s">
        <v>1052</v>
      </c>
      <c r="C944" s="354" t="s">
        <v>21</v>
      </c>
      <c r="D944" s="354" t="s">
        <v>1053</v>
      </c>
      <c r="E944" s="520" t="s">
        <v>710</v>
      </c>
      <c r="F944" s="520"/>
      <c r="G944" s="353" t="s">
        <v>711</v>
      </c>
      <c r="H944" s="352">
        <v>3.0583844</v>
      </c>
      <c r="I944" s="351">
        <v>27.02</v>
      </c>
      <c r="J944" s="351">
        <v>82.63</v>
      </c>
    </row>
    <row r="945" spans="1:10" ht="24" customHeight="1">
      <c r="A945" s="373" t="s">
        <v>724</v>
      </c>
      <c r="B945" s="374" t="s">
        <v>1559</v>
      </c>
      <c r="C945" s="373" t="s">
        <v>21</v>
      </c>
      <c r="D945" s="373" t="s">
        <v>1560</v>
      </c>
      <c r="E945" s="528" t="s">
        <v>727</v>
      </c>
      <c r="F945" s="528"/>
      <c r="G945" s="371" t="s">
        <v>6</v>
      </c>
      <c r="H945" s="372">
        <v>4</v>
      </c>
      <c r="I945" s="378">
        <v>0.36</v>
      </c>
      <c r="J945" s="378">
        <v>1.44</v>
      </c>
    </row>
    <row r="946" spans="1:10" ht="51.95" customHeight="1">
      <c r="A946" s="373" t="s">
        <v>724</v>
      </c>
      <c r="B946" s="374" t="s">
        <v>1556</v>
      </c>
      <c r="C946" s="373" t="s">
        <v>21</v>
      </c>
      <c r="D946" s="373" t="s">
        <v>1557</v>
      </c>
      <c r="E946" s="528" t="s">
        <v>1558</v>
      </c>
      <c r="F946" s="528"/>
      <c r="G946" s="371" t="s">
        <v>6</v>
      </c>
      <c r="H946" s="372">
        <v>1</v>
      </c>
      <c r="I946" s="378">
        <v>3116.24</v>
      </c>
      <c r="J946" s="378">
        <v>3116.24</v>
      </c>
    </row>
    <row r="947" spans="1:10" ht="24" customHeight="1">
      <c r="A947" s="373" t="s">
        <v>724</v>
      </c>
      <c r="B947" s="374" t="s">
        <v>1554</v>
      </c>
      <c r="C947" s="373" t="s">
        <v>21</v>
      </c>
      <c r="D947" s="373" t="s">
        <v>1555</v>
      </c>
      <c r="E947" s="528" t="s">
        <v>727</v>
      </c>
      <c r="F947" s="528"/>
      <c r="G947" s="371" t="s">
        <v>39</v>
      </c>
      <c r="H947" s="372">
        <v>0.2</v>
      </c>
      <c r="I947" s="378">
        <v>3.74</v>
      </c>
      <c r="J947" s="378">
        <v>0.748</v>
      </c>
    </row>
    <row r="948" spans="1:10" ht="39" customHeight="1" thickBot="1">
      <c r="A948" s="373" t="s">
        <v>724</v>
      </c>
      <c r="B948" s="374" t="s">
        <v>1561</v>
      </c>
      <c r="C948" s="373" t="s">
        <v>21</v>
      </c>
      <c r="D948" s="373" t="s">
        <v>1562</v>
      </c>
      <c r="E948" s="528" t="s">
        <v>727</v>
      </c>
      <c r="F948" s="528"/>
      <c r="G948" s="371" t="s">
        <v>6</v>
      </c>
      <c r="H948" s="372">
        <v>4</v>
      </c>
      <c r="I948" s="378">
        <v>1.29</v>
      </c>
      <c r="J948" s="378">
        <v>5.16</v>
      </c>
    </row>
    <row r="949" spans="1:10" ht="0.95" customHeight="1" thickTop="1">
      <c r="A949" s="350"/>
      <c r="B949" s="350"/>
      <c r="C949" s="350"/>
      <c r="D949" s="350"/>
      <c r="E949" s="350"/>
      <c r="F949" s="350"/>
      <c r="G949" s="350"/>
      <c r="H949" s="350"/>
      <c r="I949" s="350"/>
      <c r="J949" s="350"/>
    </row>
    <row r="950" spans="1:10" ht="18" customHeight="1">
      <c r="A950" s="363" t="s">
        <v>1563</v>
      </c>
      <c r="B950" s="361" t="s">
        <v>695</v>
      </c>
      <c r="C950" s="363" t="s">
        <v>696</v>
      </c>
      <c r="D950" s="363" t="s">
        <v>697</v>
      </c>
      <c r="E950" s="522" t="s">
        <v>698</v>
      </c>
      <c r="F950" s="522"/>
      <c r="G950" s="362" t="s">
        <v>699</v>
      </c>
      <c r="H950" s="361" t="s">
        <v>700</v>
      </c>
      <c r="I950" s="361" t="s">
        <v>701</v>
      </c>
      <c r="J950" s="361" t="s">
        <v>702</v>
      </c>
    </row>
    <row r="951" spans="1:10" ht="24" customHeight="1">
      <c r="A951" s="359" t="s">
        <v>703</v>
      </c>
      <c r="B951" s="360" t="s">
        <v>1564</v>
      </c>
      <c r="C951" s="359" t="s">
        <v>705</v>
      </c>
      <c r="D951" s="359" t="s">
        <v>295</v>
      </c>
      <c r="E951" s="523" t="s">
        <v>800</v>
      </c>
      <c r="F951" s="523"/>
      <c r="G951" s="358" t="s">
        <v>6</v>
      </c>
      <c r="H951" s="357">
        <v>1</v>
      </c>
      <c r="I951" s="356">
        <v>1612.75</v>
      </c>
      <c r="J951" s="356">
        <v>1612.75</v>
      </c>
    </row>
    <row r="952" spans="1:10" ht="26.1" customHeight="1">
      <c r="A952" s="354" t="s">
        <v>707</v>
      </c>
      <c r="B952" s="355" t="s">
        <v>1500</v>
      </c>
      <c r="C952" s="354" t="s">
        <v>21</v>
      </c>
      <c r="D952" s="354" t="s">
        <v>1501</v>
      </c>
      <c r="E952" s="520" t="s">
        <v>710</v>
      </c>
      <c r="F952" s="520"/>
      <c r="G952" s="353" t="s">
        <v>711</v>
      </c>
      <c r="H952" s="352">
        <v>2.5</v>
      </c>
      <c r="I952" s="351">
        <v>28.03</v>
      </c>
      <c r="J952" s="351">
        <v>70.069999999999993</v>
      </c>
    </row>
    <row r="953" spans="1:10" ht="24" customHeight="1">
      <c r="A953" s="354" t="s">
        <v>707</v>
      </c>
      <c r="B953" s="355" t="s">
        <v>1502</v>
      </c>
      <c r="C953" s="354" t="s">
        <v>21</v>
      </c>
      <c r="D953" s="354" t="s">
        <v>1461</v>
      </c>
      <c r="E953" s="520" t="s">
        <v>710</v>
      </c>
      <c r="F953" s="520"/>
      <c r="G953" s="353" t="s">
        <v>711</v>
      </c>
      <c r="H953" s="352">
        <v>2.5</v>
      </c>
      <c r="I953" s="351">
        <v>34.11</v>
      </c>
      <c r="J953" s="351">
        <v>85.27</v>
      </c>
    </row>
    <row r="954" spans="1:10" ht="24" customHeight="1" thickBot="1">
      <c r="A954" s="373" t="s">
        <v>724</v>
      </c>
      <c r="B954" s="374" t="s">
        <v>1565</v>
      </c>
      <c r="C954" s="373" t="s">
        <v>1566</v>
      </c>
      <c r="D954" s="373" t="s">
        <v>1567</v>
      </c>
      <c r="E954" s="528" t="s">
        <v>727</v>
      </c>
      <c r="F954" s="528"/>
      <c r="G954" s="371" t="s">
        <v>6</v>
      </c>
      <c r="H954" s="372">
        <v>1</v>
      </c>
      <c r="I954" s="378">
        <v>1457.41</v>
      </c>
      <c r="J954" s="378">
        <v>1457.41</v>
      </c>
    </row>
    <row r="955" spans="1:10" ht="0.95" customHeight="1" thickTop="1">
      <c r="A955" s="350"/>
      <c r="B955" s="350"/>
      <c r="C955" s="350"/>
      <c r="D955" s="350"/>
      <c r="E955" s="350"/>
      <c r="F955" s="350"/>
      <c r="G955" s="350"/>
      <c r="H955" s="350"/>
      <c r="I955" s="350"/>
      <c r="J955" s="350"/>
    </row>
    <row r="956" spans="1:10" ht="24" customHeight="1">
      <c r="A956" s="376" t="s">
        <v>1568</v>
      </c>
      <c r="B956" s="376"/>
      <c r="C956" s="376"/>
      <c r="D956" s="376" t="s">
        <v>1569</v>
      </c>
      <c r="E956" s="376"/>
      <c r="F956" s="521"/>
      <c r="G956" s="521"/>
      <c r="H956" s="377"/>
      <c r="I956" s="376"/>
      <c r="J956" s="375"/>
    </row>
    <row r="957" spans="1:10" ht="24" customHeight="1">
      <c r="A957" s="376" t="s">
        <v>1570</v>
      </c>
      <c r="B957" s="376"/>
      <c r="C957" s="376"/>
      <c r="D957" s="376" t="s">
        <v>1571</v>
      </c>
      <c r="E957" s="376"/>
      <c r="F957" s="521"/>
      <c r="G957" s="521"/>
      <c r="H957" s="377"/>
      <c r="I957" s="376"/>
      <c r="J957" s="375"/>
    </row>
    <row r="958" spans="1:10" ht="18" customHeight="1">
      <c r="A958" s="363" t="s">
        <v>1572</v>
      </c>
      <c r="B958" s="361" t="s">
        <v>695</v>
      </c>
      <c r="C958" s="363" t="s">
        <v>696</v>
      </c>
      <c r="D958" s="363" t="s">
        <v>697</v>
      </c>
      <c r="E958" s="522" t="s">
        <v>698</v>
      </c>
      <c r="F958" s="522"/>
      <c r="G958" s="362" t="s">
        <v>699</v>
      </c>
      <c r="H958" s="361" t="s">
        <v>700</v>
      </c>
      <c r="I958" s="361" t="s">
        <v>701</v>
      </c>
      <c r="J958" s="361" t="s">
        <v>702</v>
      </c>
    </row>
    <row r="959" spans="1:10" ht="26.1" customHeight="1">
      <c r="A959" s="359" t="s">
        <v>703</v>
      </c>
      <c r="B959" s="360" t="s">
        <v>301</v>
      </c>
      <c r="C959" s="359" t="s">
        <v>705</v>
      </c>
      <c r="D959" s="359" t="s">
        <v>302</v>
      </c>
      <c r="E959" s="523" t="s">
        <v>1573</v>
      </c>
      <c r="F959" s="523"/>
      <c r="G959" s="358" t="s">
        <v>758</v>
      </c>
      <c r="H959" s="357">
        <v>1</v>
      </c>
      <c r="I959" s="356">
        <v>5.46</v>
      </c>
      <c r="J959" s="356">
        <v>5.46</v>
      </c>
    </row>
    <row r="960" spans="1:10" ht="26.1" customHeight="1">
      <c r="A960" s="354" t="s">
        <v>707</v>
      </c>
      <c r="B960" s="355" t="s">
        <v>1050</v>
      </c>
      <c r="C960" s="354" t="s">
        <v>21</v>
      </c>
      <c r="D960" s="354" t="s">
        <v>1051</v>
      </c>
      <c r="E960" s="520" t="s">
        <v>710</v>
      </c>
      <c r="F960" s="520"/>
      <c r="G960" s="353" t="s">
        <v>711</v>
      </c>
      <c r="H960" s="352">
        <v>7.0000000000000007E-2</v>
      </c>
      <c r="I960" s="351">
        <v>32.99</v>
      </c>
      <c r="J960" s="351">
        <v>2.2999999999999998</v>
      </c>
    </row>
    <row r="961" spans="1:10" ht="26.1" customHeight="1">
      <c r="A961" s="354" t="s">
        <v>707</v>
      </c>
      <c r="B961" s="355" t="s">
        <v>1574</v>
      </c>
      <c r="C961" s="354" t="s">
        <v>21</v>
      </c>
      <c r="D961" s="354" t="s">
        <v>25</v>
      </c>
      <c r="E961" s="520" t="s">
        <v>710</v>
      </c>
      <c r="F961" s="520"/>
      <c r="G961" s="353" t="s">
        <v>711</v>
      </c>
      <c r="H961" s="352">
        <v>0.01</v>
      </c>
      <c r="I961" s="351">
        <v>142.41999999999999</v>
      </c>
      <c r="J961" s="351">
        <v>1.42</v>
      </c>
    </row>
    <row r="962" spans="1:10" ht="24" customHeight="1" thickBot="1">
      <c r="A962" s="354" t="s">
        <v>707</v>
      </c>
      <c r="B962" s="355" t="s">
        <v>708</v>
      </c>
      <c r="C962" s="354" t="s">
        <v>21</v>
      </c>
      <c r="D962" s="354" t="s">
        <v>709</v>
      </c>
      <c r="E962" s="520" t="s">
        <v>710</v>
      </c>
      <c r="F962" s="520"/>
      <c r="G962" s="353" t="s">
        <v>711</v>
      </c>
      <c r="H962" s="352">
        <v>7.0000000000000007E-2</v>
      </c>
      <c r="I962" s="351">
        <v>24.88</v>
      </c>
      <c r="J962" s="351">
        <v>1.74</v>
      </c>
    </row>
    <row r="963" spans="1:10" ht="0.95" customHeight="1" thickTop="1">
      <c r="A963" s="350"/>
      <c r="B963" s="350"/>
      <c r="C963" s="350"/>
      <c r="D963" s="350"/>
      <c r="E963" s="350"/>
      <c r="F963" s="350"/>
      <c r="G963" s="350"/>
      <c r="H963" s="350"/>
      <c r="I963" s="350"/>
      <c r="J963" s="350"/>
    </row>
    <row r="964" spans="1:10" ht="18" customHeight="1">
      <c r="A964" s="363" t="s">
        <v>1575</v>
      </c>
      <c r="B964" s="361" t="s">
        <v>695</v>
      </c>
      <c r="C964" s="363" t="s">
        <v>696</v>
      </c>
      <c r="D964" s="363" t="s">
        <v>697</v>
      </c>
      <c r="E964" s="522" t="s">
        <v>698</v>
      </c>
      <c r="F964" s="522"/>
      <c r="G964" s="362" t="s">
        <v>699</v>
      </c>
      <c r="H964" s="361" t="s">
        <v>700</v>
      </c>
      <c r="I964" s="361" t="s">
        <v>701</v>
      </c>
      <c r="J964" s="361" t="s">
        <v>702</v>
      </c>
    </row>
    <row r="965" spans="1:10" ht="51.95" customHeight="1">
      <c r="A965" s="359" t="s">
        <v>703</v>
      </c>
      <c r="B965" s="360" t="s">
        <v>1576</v>
      </c>
      <c r="C965" s="359" t="s">
        <v>21</v>
      </c>
      <c r="D965" s="359" t="s">
        <v>1577</v>
      </c>
      <c r="E965" s="523" t="s">
        <v>1578</v>
      </c>
      <c r="F965" s="523"/>
      <c r="G965" s="358" t="s">
        <v>6</v>
      </c>
      <c r="H965" s="357">
        <v>1</v>
      </c>
      <c r="I965" s="356">
        <v>313.88</v>
      </c>
      <c r="J965" s="356">
        <v>313.88</v>
      </c>
    </row>
    <row r="966" spans="1:10" ht="26.1" customHeight="1">
      <c r="A966" s="354" t="s">
        <v>707</v>
      </c>
      <c r="B966" s="355" t="s">
        <v>1580</v>
      </c>
      <c r="C966" s="354" t="s">
        <v>21</v>
      </c>
      <c r="D966" s="354" t="s">
        <v>3175</v>
      </c>
      <c r="E966" s="520" t="s">
        <v>1578</v>
      </c>
      <c r="F966" s="520"/>
      <c r="G966" s="353" t="s">
        <v>6</v>
      </c>
      <c r="H966" s="352">
        <v>1</v>
      </c>
      <c r="I966" s="351">
        <v>14.56</v>
      </c>
      <c r="J966" s="351">
        <v>14.56</v>
      </c>
    </row>
    <row r="967" spans="1:10" ht="39" customHeight="1">
      <c r="A967" s="354" t="s">
        <v>707</v>
      </c>
      <c r="B967" s="355" t="s">
        <v>1579</v>
      </c>
      <c r="C967" s="354" t="s">
        <v>21</v>
      </c>
      <c r="D967" s="354" t="s">
        <v>3181</v>
      </c>
      <c r="E967" s="520" t="s">
        <v>1578</v>
      </c>
      <c r="F967" s="520"/>
      <c r="G967" s="353" t="s">
        <v>6</v>
      </c>
      <c r="H967" s="352">
        <v>1</v>
      </c>
      <c r="I967" s="351">
        <v>216.58</v>
      </c>
      <c r="J967" s="351">
        <v>216.58</v>
      </c>
    </row>
    <row r="968" spans="1:10" ht="39" customHeight="1" thickBot="1">
      <c r="A968" s="354" t="s">
        <v>707</v>
      </c>
      <c r="B968" s="355" t="s">
        <v>1581</v>
      </c>
      <c r="C968" s="354" t="s">
        <v>21</v>
      </c>
      <c r="D968" s="354" t="s">
        <v>3180</v>
      </c>
      <c r="E968" s="520" t="s">
        <v>1578</v>
      </c>
      <c r="F968" s="520"/>
      <c r="G968" s="353" t="s">
        <v>6</v>
      </c>
      <c r="H968" s="352">
        <v>1</v>
      </c>
      <c r="I968" s="351">
        <v>82.74</v>
      </c>
      <c r="J968" s="351">
        <v>82.74</v>
      </c>
    </row>
    <row r="969" spans="1:10" ht="0.95" customHeight="1" thickTop="1">
      <c r="A969" s="350"/>
      <c r="B969" s="350"/>
      <c r="C969" s="350"/>
      <c r="D969" s="350"/>
      <c r="E969" s="350"/>
      <c r="F969" s="350"/>
      <c r="G969" s="350"/>
      <c r="H969" s="350"/>
      <c r="I969" s="350"/>
      <c r="J969" s="350"/>
    </row>
    <row r="970" spans="1:10" ht="18" customHeight="1">
      <c r="A970" s="363" t="s">
        <v>1582</v>
      </c>
      <c r="B970" s="361" t="s">
        <v>695</v>
      </c>
      <c r="C970" s="363" t="s">
        <v>696</v>
      </c>
      <c r="D970" s="363" t="s">
        <v>697</v>
      </c>
      <c r="E970" s="522" t="s">
        <v>698</v>
      </c>
      <c r="F970" s="522"/>
      <c r="G970" s="362" t="s">
        <v>699</v>
      </c>
      <c r="H970" s="361" t="s">
        <v>700</v>
      </c>
      <c r="I970" s="361" t="s">
        <v>701</v>
      </c>
      <c r="J970" s="361" t="s">
        <v>702</v>
      </c>
    </row>
    <row r="971" spans="1:10" ht="39" customHeight="1">
      <c r="A971" s="359" t="s">
        <v>703</v>
      </c>
      <c r="B971" s="360" t="s">
        <v>1583</v>
      </c>
      <c r="C971" s="359" t="s">
        <v>21</v>
      </c>
      <c r="D971" s="359" t="s">
        <v>1584</v>
      </c>
      <c r="E971" s="523" t="s">
        <v>1578</v>
      </c>
      <c r="F971" s="523"/>
      <c r="G971" s="358" t="s">
        <v>6</v>
      </c>
      <c r="H971" s="357">
        <v>1</v>
      </c>
      <c r="I971" s="356">
        <v>145.62</v>
      </c>
      <c r="J971" s="356">
        <v>145.62</v>
      </c>
    </row>
    <row r="972" spans="1:10" ht="26.1" customHeight="1">
      <c r="A972" s="354" t="s">
        <v>707</v>
      </c>
      <c r="B972" s="355" t="s">
        <v>1050</v>
      </c>
      <c r="C972" s="354" t="s">
        <v>21</v>
      </c>
      <c r="D972" s="354" t="s">
        <v>1051</v>
      </c>
      <c r="E972" s="520" t="s">
        <v>710</v>
      </c>
      <c r="F972" s="520"/>
      <c r="G972" s="353" t="s">
        <v>711</v>
      </c>
      <c r="H972" s="352">
        <v>9.2836600000000005E-2</v>
      </c>
      <c r="I972" s="351">
        <v>32.99</v>
      </c>
      <c r="J972" s="351">
        <v>3.06</v>
      </c>
    </row>
    <row r="973" spans="1:10" ht="24" customHeight="1">
      <c r="A973" s="354" t="s">
        <v>707</v>
      </c>
      <c r="B973" s="355" t="s">
        <v>708</v>
      </c>
      <c r="C973" s="354" t="s">
        <v>21</v>
      </c>
      <c r="D973" s="354" t="s">
        <v>709</v>
      </c>
      <c r="E973" s="520" t="s">
        <v>710</v>
      </c>
      <c r="F973" s="520"/>
      <c r="G973" s="353" t="s">
        <v>711</v>
      </c>
      <c r="H973" s="352">
        <v>3.5634300000000001E-2</v>
      </c>
      <c r="I973" s="351">
        <v>24.88</v>
      </c>
      <c r="J973" s="351">
        <v>0.88</v>
      </c>
    </row>
    <row r="974" spans="1:10" ht="26.1" customHeight="1" thickBot="1">
      <c r="A974" s="373" t="s">
        <v>724</v>
      </c>
      <c r="B974" s="374" t="s">
        <v>1587</v>
      </c>
      <c r="C974" s="373" t="s">
        <v>21</v>
      </c>
      <c r="D974" s="373" t="s">
        <v>1588</v>
      </c>
      <c r="E974" s="528" t="s">
        <v>727</v>
      </c>
      <c r="F974" s="528"/>
      <c r="G974" s="371" t="s">
        <v>6</v>
      </c>
      <c r="H974" s="372">
        <v>1</v>
      </c>
      <c r="I974" s="378">
        <v>141.68</v>
      </c>
      <c r="J974" s="378">
        <v>141.68</v>
      </c>
    </row>
    <row r="975" spans="1:10" ht="0.95" customHeight="1" thickTop="1">
      <c r="A975" s="350"/>
      <c r="B975" s="350"/>
      <c r="C975" s="350"/>
      <c r="D975" s="350"/>
      <c r="E975" s="350"/>
      <c r="F975" s="350"/>
      <c r="G975" s="350"/>
      <c r="H975" s="350"/>
      <c r="I975" s="350"/>
      <c r="J975" s="350"/>
    </row>
    <row r="976" spans="1:10" ht="18" customHeight="1">
      <c r="A976" s="363" t="s">
        <v>1589</v>
      </c>
      <c r="B976" s="361" t="s">
        <v>695</v>
      </c>
      <c r="C976" s="363" t="s">
        <v>696</v>
      </c>
      <c r="D976" s="363" t="s">
        <v>697</v>
      </c>
      <c r="E976" s="522" t="s">
        <v>698</v>
      </c>
      <c r="F976" s="522"/>
      <c r="G976" s="362" t="s">
        <v>699</v>
      </c>
      <c r="H976" s="361" t="s">
        <v>700</v>
      </c>
      <c r="I976" s="361" t="s">
        <v>701</v>
      </c>
      <c r="J976" s="361" t="s">
        <v>702</v>
      </c>
    </row>
    <row r="977" spans="1:10" ht="26.1" customHeight="1">
      <c r="A977" s="359" t="s">
        <v>703</v>
      </c>
      <c r="B977" s="360" t="s">
        <v>1590</v>
      </c>
      <c r="C977" s="359" t="s">
        <v>705</v>
      </c>
      <c r="D977" s="359" t="s">
        <v>1591</v>
      </c>
      <c r="E977" s="523" t="s">
        <v>1592</v>
      </c>
      <c r="F977" s="523"/>
      <c r="G977" s="358" t="s">
        <v>6</v>
      </c>
      <c r="H977" s="357">
        <v>1</v>
      </c>
      <c r="I977" s="356">
        <v>2028.95</v>
      </c>
      <c r="J977" s="356">
        <v>2028.95</v>
      </c>
    </row>
    <row r="978" spans="1:10" ht="26.1" customHeight="1">
      <c r="A978" s="354" t="s">
        <v>707</v>
      </c>
      <c r="B978" s="355" t="s">
        <v>1050</v>
      </c>
      <c r="C978" s="354" t="s">
        <v>21</v>
      </c>
      <c r="D978" s="354" t="s">
        <v>1051</v>
      </c>
      <c r="E978" s="520" t="s">
        <v>710</v>
      </c>
      <c r="F978" s="520"/>
      <c r="G978" s="353" t="s">
        <v>711</v>
      </c>
      <c r="H978" s="352">
        <v>1</v>
      </c>
      <c r="I978" s="351">
        <v>32.99</v>
      </c>
      <c r="J978" s="351">
        <v>32.99</v>
      </c>
    </row>
    <row r="979" spans="1:10" ht="24" customHeight="1">
      <c r="A979" s="373" t="s">
        <v>724</v>
      </c>
      <c r="B979" s="374" t="s">
        <v>1593</v>
      </c>
      <c r="C979" s="373" t="s">
        <v>1209</v>
      </c>
      <c r="D979" s="373" t="s">
        <v>1594</v>
      </c>
      <c r="E979" s="528" t="s">
        <v>727</v>
      </c>
      <c r="F979" s="528"/>
      <c r="G979" s="371" t="s">
        <v>1095</v>
      </c>
      <c r="H979" s="372">
        <v>0.27</v>
      </c>
      <c r="I979" s="378">
        <v>0.3</v>
      </c>
      <c r="J979" s="378">
        <v>8.1000000000000003E-2</v>
      </c>
    </row>
    <row r="980" spans="1:10" ht="26.1" customHeight="1" thickBot="1">
      <c r="A980" s="373" t="s">
        <v>724</v>
      </c>
      <c r="B980" s="374" t="s">
        <v>1595</v>
      </c>
      <c r="C980" s="373" t="s">
        <v>1209</v>
      </c>
      <c r="D980" s="373" t="s">
        <v>1596</v>
      </c>
      <c r="E980" s="528" t="s">
        <v>727</v>
      </c>
      <c r="F980" s="528"/>
      <c r="G980" s="371" t="s">
        <v>990</v>
      </c>
      <c r="H980" s="372">
        <v>1</v>
      </c>
      <c r="I980" s="378">
        <v>1995.88</v>
      </c>
      <c r="J980" s="378">
        <v>1995.88</v>
      </c>
    </row>
    <row r="981" spans="1:10" ht="0.95" customHeight="1" thickTop="1">
      <c r="A981" s="350"/>
      <c r="B981" s="350"/>
      <c r="C981" s="350"/>
      <c r="D981" s="350"/>
      <c r="E981" s="350"/>
      <c r="F981" s="350"/>
      <c r="G981" s="350"/>
      <c r="H981" s="350"/>
      <c r="I981" s="350"/>
      <c r="J981" s="350"/>
    </row>
    <row r="982" spans="1:10" ht="18" customHeight="1">
      <c r="A982" s="363" t="s">
        <v>1597</v>
      </c>
      <c r="B982" s="361" t="s">
        <v>695</v>
      </c>
      <c r="C982" s="363" t="s">
        <v>696</v>
      </c>
      <c r="D982" s="363" t="s">
        <v>697</v>
      </c>
      <c r="E982" s="522" t="s">
        <v>698</v>
      </c>
      <c r="F982" s="522"/>
      <c r="G982" s="362" t="s">
        <v>699</v>
      </c>
      <c r="H982" s="361" t="s">
        <v>700</v>
      </c>
      <c r="I982" s="361" t="s">
        <v>701</v>
      </c>
      <c r="J982" s="361" t="s">
        <v>702</v>
      </c>
    </row>
    <row r="983" spans="1:10" ht="39" customHeight="1">
      <c r="A983" s="359" t="s">
        <v>703</v>
      </c>
      <c r="B983" s="360" t="s">
        <v>1598</v>
      </c>
      <c r="C983" s="359" t="s">
        <v>705</v>
      </c>
      <c r="D983" s="359" t="s">
        <v>1599</v>
      </c>
      <c r="E983" s="523" t="s">
        <v>1592</v>
      </c>
      <c r="F983" s="523"/>
      <c r="G983" s="358" t="s">
        <v>6</v>
      </c>
      <c r="H983" s="357">
        <v>1</v>
      </c>
      <c r="I983" s="356">
        <v>37.06</v>
      </c>
      <c r="J983" s="356">
        <v>37.06</v>
      </c>
    </row>
    <row r="984" spans="1:10" ht="26.1" customHeight="1">
      <c r="A984" s="354" t="s">
        <v>707</v>
      </c>
      <c r="B984" s="355" t="s">
        <v>1050</v>
      </c>
      <c r="C984" s="354" t="s">
        <v>21</v>
      </c>
      <c r="D984" s="354" t="s">
        <v>1051</v>
      </c>
      <c r="E984" s="520" t="s">
        <v>710</v>
      </c>
      <c r="F984" s="520"/>
      <c r="G984" s="353" t="s">
        <v>711</v>
      </c>
      <c r="H984" s="352">
        <v>0.03</v>
      </c>
      <c r="I984" s="351">
        <v>32.99</v>
      </c>
      <c r="J984" s="351">
        <v>0.98</v>
      </c>
    </row>
    <row r="985" spans="1:10" ht="26.1" customHeight="1">
      <c r="A985" s="354" t="s">
        <v>707</v>
      </c>
      <c r="B985" s="355" t="s">
        <v>1052</v>
      </c>
      <c r="C985" s="354" t="s">
        <v>21</v>
      </c>
      <c r="D985" s="354" t="s">
        <v>1053</v>
      </c>
      <c r="E985" s="520" t="s">
        <v>710</v>
      </c>
      <c r="F985" s="520"/>
      <c r="G985" s="353" t="s">
        <v>711</v>
      </c>
      <c r="H985" s="352">
        <v>0.03</v>
      </c>
      <c r="I985" s="351">
        <v>27.02</v>
      </c>
      <c r="J985" s="351">
        <v>0.81</v>
      </c>
    </row>
    <row r="986" spans="1:10" ht="26.1" customHeight="1" thickBot="1">
      <c r="A986" s="373" t="s">
        <v>724</v>
      </c>
      <c r="B986" s="374" t="s">
        <v>1600</v>
      </c>
      <c r="C986" s="373" t="s">
        <v>21</v>
      </c>
      <c r="D986" s="373" t="s">
        <v>1601</v>
      </c>
      <c r="E986" s="528" t="s">
        <v>727</v>
      </c>
      <c r="F986" s="528"/>
      <c r="G986" s="371" t="s">
        <v>6</v>
      </c>
      <c r="H986" s="372">
        <v>1</v>
      </c>
      <c r="I986" s="378">
        <v>35.270000000000003</v>
      </c>
      <c r="J986" s="378">
        <v>35.270000000000003</v>
      </c>
    </row>
    <row r="987" spans="1:10" ht="0.95" customHeight="1" thickTop="1">
      <c r="A987" s="350"/>
      <c r="B987" s="350"/>
      <c r="C987" s="350"/>
      <c r="D987" s="350"/>
      <c r="E987" s="350"/>
      <c r="F987" s="350"/>
      <c r="G987" s="350"/>
      <c r="H987" s="350"/>
      <c r="I987" s="350"/>
      <c r="J987" s="350"/>
    </row>
    <row r="988" spans="1:10" ht="18" customHeight="1">
      <c r="A988" s="363" t="s">
        <v>1602</v>
      </c>
      <c r="B988" s="361" t="s">
        <v>695</v>
      </c>
      <c r="C988" s="363" t="s">
        <v>696</v>
      </c>
      <c r="D988" s="363" t="s">
        <v>697</v>
      </c>
      <c r="E988" s="522" t="s">
        <v>698</v>
      </c>
      <c r="F988" s="522"/>
      <c r="G988" s="362" t="s">
        <v>699</v>
      </c>
      <c r="H988" s="361" t="s">
        <v>700</v>
      </c>
      <c r="I988" s="361" t="s">
        <v>701</v>
      </c>
      <c r="J988" s="361" t="s">
        <v>702</v>
      </c>
    </row>
    <row r="989" spans="1:10" ht="39" customHeight="1">
      <c r="A989" s="359" t="s">
        <v>703</v>
      </c>
      <c r="B989" s="360" t="s">
        <v>1603</v>
      </c>
      <c r="C989" s="359" t="s">
        <v>21</v>
      </c>
      <c r="D989" s="359" t="s">
        <v>1604</v>
      </c>
      <c r="E989" s="523" t="s">
        <v>1605</v>
      </c>
      <c r="F989" s="523"/>
      <c r="G989" s="358" t="s">
        <v>6</v>
      </c>
      <c r="H989" s="357">
        <v>1</v>
      </c>
      <c r="I989" s="356">
        <v>172.87</v>
      </c>
      <c r="J989" s="356">
        <v>172.87</v>
      </c>
    </row>
    <row r="990" spans="1:10" ht="26.1" customHeight="1">
      <c r="A990" s="354" t="s">
        <v>707</v>
      </c>
      <c r="B990" s="355" t="s">
        <v>1354</v>
      </c>
      <c r="C990" s="354" t="s">
        <v>21</v>
      </c>
      <c r="D990" s="354" t="s">
        <v>1355</v>
      </c>
      <c r="E990" s="520" t="s">
        <v>1025</v>
      </c>
      <c r="F990" s="520"/>
      <c r="G990" s="353" t="s">
        <v>781</v>
      </c>
      <c r="H990" s="352">
        <v>5.0429000000000003E-3</v>
      </c>
      <c r="I990" s="351">
        <v>768.59</v>
      </c>
      <c r="J990" s="351">
        <v>3.87</v>
      </c>
    </row>
    <row r="991" spans="1:10" ht="24" customHeight="1">
      <c r="A991" s="354" t="s">
        <v>707</v>
      </c>
      <c r="B991" s="355" t="s">
        <v>1094</v>
      </c>
      <c r="C991" s="354" t="s">
        <v>21</v>
      </c>
      <c r="D991" s="354" t="s">
        <v>965</v>
      </c>
      <c r="E991" s="520" t="s">
        <v>710</v>
      </c>
      <c r="F991" s="520"/>
      <c r="G991" s="353" t="s">
        <v>711</v>
      </c>
      <c r="H991" s="352">
        <v>0.24727969999999999</v>
      </c>
      <c r="I991" s="351">
        <v>33.619999999999997</v>
      </c>
      <c r="J991" s="351">
        <v>8.31</v>
      </c>
    </row>
    <row r="992" spans="1:10" ht="24" customHeight="1">
      <c r="A992" s="354" t="s">
        <v>707</v>
      </c>
      <c r="B992" s="355" t="s">
        <v>708</v>
      </c>
      <c r="C992" s="354" t="s">
        <v>21</v>
      </c>
      <c r="D992" s="354" t="s">
        <v>709</v>
      </c>
      <c r="E992" s="520" t="s">
        <v>710</v>
      </c>
      <c r="F992" s="520"/>
      <c r="G992" s="353" t="s">
        <v>711</v>
      </c>
      <c r="H992" s="352">
        <v>0.24727969999999999</v>
      </c>
      <c r="I992" s="351">
        <v>24.88</v>
      </c>
      <c r="J992" s="351">
        <v>6.15</v>
      </c>
    </row>
    <row r="993" spans="1:10" ht="26.1" customHeight="1" thickBot="1">
      <c r="A993" s="373" t="s">
        <v>724</v>
      </c>
      <c r="B993" s="374" t="s">
        <v>1606</v>
      </c>
      <c r="C993" s="373" t="s">
        <v>21</v>
      </c>
      <c r="D993" s="373" t="s">
        <v>1607</v>
      </c>
      <c r="E993" s="528" t="s">
        <v>727</v>
      </c>
      <c r="F993" s="528"/>
      <c r="G993" s="371" t="s">
        <v>6</v>
      </c>
      <c r="H993" s="372">
        <v>1</v>
      </c>
      <c r="I993" s="378">
        <v>154.54</v>
      </c>
      <c r="J993" s="378">
        <v>154.54</v>
      </c>
    </row>
    <row r="994" spans="1:10" ht="0.95" customHeight="1" thickTop="1">
      <c r="A994" s="350"/>
      <c r="B994" s="350"/>
      <c r="C994" s="350"/>
      <c r="D994" s="350"/>
      <c r="E994" s="350"/>
      <c r="F994" s="350"/>
      <c r="G994" s="350"/>
      <c r="H994" s="350"/>
      <c r="I994" s="350"/>
      <c r="J994" s="350"/>
    </row>
    <row r="995" spans="1:10" ht="18" customHeight="1">
      <c r="A995" s="363" t="s">
        <v>1608</v>
      </c>
      <c r="B995" s="361" t="s">
        <v>695</v>
      </c>
      <c r="C995" s="363" t="s">
        <v>696</v>
      </c>
      <c r="D995" s="363" t="s">
        <v>697</v>
      </c>
      <c r="E995" s="522" t="s">
        <v>698</v>
      </c>
      <c r="F995" s="522"/>
      <c r="G995" s="362" t="s">
        <v>699</v>
      </c>
      <c r="H995" s="361" t="s">
        <v>700</v>
      </c>
      <c r="I995" s="361" t="s">
        <v>701</v>
      </c>
      <c r="J995" s="361" t="s">
        <v>702</v>
      </c>
    </row>
    <row r="996" spans="1:10" ht="51.95" customHeight="1">
      <c r="A996" s="359" t="s">
        <v>703</v>
      </c>
      <c r="B996" s="360" t="s">
        <v>1609</v>
      </c>
      <c r="C996" s="359" t="s">
        <v>21</v>
      </c>
      <c r="D996" s="359" t="s">
        <v>1610</v>
      </c>
      <c r="E996" s="523" t="s">
        <v>1611</v>
      </c>
      <c r="F996" s="523"/>
      <c r="G996" s="358" t="s">
        <v>758</v>
      </c>
      <c r="H996" s="357">
        <v>1</v>
      </c>
      <c r="I996" s="356">
        <v>64.91</v>
      </c>
      <c r="J996" s="356">
        <v>64.91</v>
      </c>
    </row>
    <row r="997" spans="1:10" ht="39" customHeight="1">
      <c r="A997" s="354" t="s">
        <v>707</v>
      </c>
      <c r="B997" s="355" t="s">
        <v>1614</v>
      </c>
      <c r="C997" s="354" t="s">
        <v>21</v>
      </c>
      <c r="D997" s="354" t="s">
        <v>1615</v>
      </c>
      <c r="E997" s="520" t="s">
        <v>714</v>
      </c>
      <c r="F997" s="520"/>
      <c r="G997" s="353" t="s">
        <v>715</v>
      </c>
      <c r="H997" s="352">
        <v>0.41310000000000002</v>
      </c>
      <c r="I997" s="351">
        <v>0.54</v>
      </c>
      <c r="J997" s="351">
        <v>0.22</v>
      </c>
    </row>
    <row r="998" spans="1:10" ht="39" customHeight="1">
      <c r="A998" s="354" t="s">
        <v>707</v>
      </c>
      <c r="B998" s="355" t="s">
        <v>1612</v>
      </c>
      <c r="C998" s="354" t="s">
        <v>21</v>
      </c>
      <c r="D998" s="354" t="s">
        <v>1613</v>
      </c>
      <c r="E998" s="520" t="s">
        <v>714</v>
      </c>
      <c r="F998" s="520"/>
      <c r="G998" s="353" t="s">
        <v>718</v>
      </c>
      <c r="H998" s="352">
        <v>1.1299999999999999E-2</v>
      </c>
      <c r="I998" s="351">
        <v>9.9</v>
      </c>
      <c r="J998" s="351">
        <v>0.11</v>
      </c>
    </row>
    <row r="999" spans="1:10" ht="24" customHeight="1">
      <c r="A999" s="354" t="s">
        <v>707</v>
      </c>
      <c r="B999" s="355" t="s">
        <v>708</v>
      </c>
      <c r="C999" s="354" t="s">
        <v>21</v>
      </c>
      <c r="D999" s="354" t="s">
        <v>709</v>
      </c>
      <c r="E999" s="520" t="s">
        <v>710</v>
      </c>
      <c r="F999" s="520"/>
      <c r="G999" s="353" t="s">
        <v>711</v>
      </c>
      <c r="H999" s="352">
        <v>1.6978</v>
      </c>
      <c r="I999" s="351">
        <v>24.88</v>
      </c>
      <c r="J999" s="351">
        <v>42.24</v>
      </c>
    </row>
    <row r="1000" spans="1:10" ht="26.1" customHeight="1">
      <c r="A1000" s="373" t="s">
        <v>724</v>
      </c>
      <c r="B1000" s="374" t="s">
        <v>1618</v>
      </c>
      <c r="C1000" s="373" t="s">
        <v>21</v>
      </c>
      <c r="D1000" s="373" t="s">
        <v>1619</v>
      </c>
      <c r="E1000" s="528" t="s">
        <v>727</v>
      </c>
      <c r="F1000" s="528"/>
      <c r="G1000" s="371" t="s">
        <v>781</v>
      </c>
      <c r="H1000" s="372">
        <v>2.0400000000000001E-2</v>
      </c>
      <c r="I1000" s="378">
        <v>124.97</v>
      </c>
      <c r="J1000" s="378">
        <v>2.549388</v>
      </c>
    </row>
    <row r="1001" spans="1:10" ht="26.1" customHeight="1" thickBot="1">
      <c r="A1001" s="373" t="s">
        <v>724</v>
      </c>
      <c r="B1001" s="374" t="s">
        <v>1616</v>
      </c>
      <c r="C1001" s="373" t="s">
        <v>21</v>
      </c>
      <c r="D1001" s="373" t="s">
        <v>1617</v>
      </c>
      <c r="E1001" s="528" t="s">
        <v>727</v>
      </c>
      <c r="F1001" s="528"/>
      <c r="G1001" s="371" t="s">
        <v>781</v>
      </c>
      <c r="H1001" s="372">
        <v>0.114</v>
      </c>
      <c r="I1001" s="378">
        <v>173.74</v>
      </c>
      <c r="J1001" s="378">
        <v>19.806360000000002</v>
      </c>
    </row>
    <row r="1002" spans="1:10" ht="0.95" customHeight="1" thickTop="1">
      <c r="A1002" s="350"/>
      <c r="B1002" s="350"/>
      <c r="C1002" s="350"/>
      <c r="D1002" s="350"/>
      <c r="E1002" s="350"/>
      <c r="F1002" s="350"/>
      <c r="G1002" s="350"/>
      <c r="H1002" s="350"/>
      <c r="I1002" s="350"/>
      <c r="J1002" s="350"/>
    </row>
    <row r="1003" spans="1:10" ht="18" customHeight="1">
      <c r="A1003" s="363" t="s">
        <v>1620</v>
      </c>
      <c r="B1003" s="361" t="s">
        <v>695</v>
      </c>
      <c r="C1003" s="363" t="s">
        <v>696</v>
      </c>
      <c r="D1003" s="363" t="s">
        <v>697</v>
      </c>
      <c r="E1003" s="522" t="s">
        <v>698</v>
      </c>
      <c r="F1003" s="522"/>
      <c r="G1003" s="362" t="s">
        <v>699</v>
      </c>
      <c r="H1003" s="361" t="s">
        <v>700</v>
      </c>
      <c r="I1003" s="361" t="s">
        <v>701</v>
      </c>
      <c r="J1003" s="361" t="s">
        <v>702</v>
      </c>
    </row>
    <row r="1004" spans="1:10" ht="26.1" customHeight="1">
      <c r="A1004" s="359" t="s">
        <v>703</v>
      </c>
      <c r="B1004" s="360" t="s">
        <v>1621</v>
      </c>
      <c r="C1004" s="359" t="s">
        <v>21</v>
      </c>
      <c r="D1004" s="359" t="s">
        <v>1622</v>
      </c>
      <c r="E1004" s="523" t="s">
        <v>1578</v>
      </c>
      <c r="F1004" s="523"/>
      <c r="G1004" s="358" t="s">
        <v>6</v>
      </c>
      <c r="H1004" s="357">
        <v>1</v>
      </c>
      <c r="I1004" s="356">
        <v>28.05</v>
      </c>
      <c r="J1004" s="356">
        <v>28.05</v>
      </c>
    </row>
    <row r="1005" spans="1:10" ht="26.1" customHeight="1">
      <c r="A1005" s="354" t="s">
        <v>707</v>
      </c>
      <c r="B1005" s="355" t="s">
        <v>1050</v>
      </c>
      <c r="C1005" s="354" t="s">
        <v>21</v>
      </c>
      <c r="D1005" s="354" t="s">
        <v>1051</v>
      </c>
      <c r="E1005" s="520" t="s">
        <v>710</v>
      </c>
      <c r="F1005" s="520"/>
      <c r="G1005" s="353" t="s">
        <v>711</v>
      </c>
      <c r="H1005" s="352">
        <v>0.16171540000000001</v>
      </c>
      <c r="I1005" s="351">
        <v>32.99</v>
      </c>
      <c r="J1005" s="351">
        <v>5.33</v>
      </c>
    </row>
    <row r="1006" spans="1:10" ht="24" customHeight="1">
      <c r="A1006" s="354" t="s">
        <v>707</v>
      </c>
      <c r="B1006" s="355" t="s">
        <v>708</v>
      </c>
      <c r="C1006" s="354" t="s">
        <v>21</v>
      </c>
      <c r="D1006" s="354" t="s">
        <v>709</v>
      </c>
      <c r="E1006" s="520" t="s">
        <v>710</v>
      </c>
      <c r="F1006" s="520"/>
      <c r="G1006" s="353" t="s">
        <v>711</v>
      </c>
      <c r="H1006" s="352">
        <v>6.2072599999999999E-2</v>
      </c>
      <c r="I1006" s="351">
        <v>24.88</v>
      </c>
      <c r="J1006" s="351">
        <v>1.54</v>
      </c>
    </row>
    <row r="1007" spans="1:10" ht="26.1" customHeight="1">
      <c r="A1007" s="373" t="s">
        <v>724</v>
      </c>
      <c r="B1007" s="374" t="s">
        <v>1623</v>
      </c>
      <c r="C1007" s="373" t="s">
        <v>21</v>
      </c>
      <c r="D1007" s="373" t="s">
        <v>1624</v>
      </c>
      <c r="E1007" s="528" t="s">
        <v>727</v>
      </c>
      <c r="F1007" s="528"/>
      <c r="G1007" s="371" t="s">
        <v>6</v>
      </c>
      <c r="H1007" s="372">
        <v>1</v>
      </c>
      <c r="I1007" s="378">
        <v>21.04</v>
      </c>
      <c r="J1007" s="378">
        <v>21.04</v>
      </c>
    </row>
    <row r="1008" spans="1:10" ht="26.1" customHeight="1" thickBot="1">
      <c r="A1008" s="373" t="s">
        <v>724</v>
      </c>
      <c r="B1008" s="374" t="s">
        <v>1585</v>
      </c>
      <c r="C1008" s="373" t="s">
        <v>21</v>
      </c>
      <c r="D1008" s="373" t="s">
        <v>1586</v>
      </c>
      <c r="E1008" s="528" t="s">
        <v>727</v>
      </c>
      <c r="F1008" s="528"/>
      <c r="G1008" s="371" t="s">
        <v>6</v>
      </c>
      <c r="H1008" s="372">
        <v>3.6499999999999998E-2</v>
      </c>
      <c r="I1008" s="378">
        <v>4.09</v>
      </c>
      <c r="J1008" s="378">
        <v>0.149285</v>
      </c>
    </row>
    <row r="1009" spans="1:10" ht="0.95" customHeight="1" thickTop="1">
      <c r="A1009" s="350"/>
      <c r="B1009" s="350"/>
      <c r="C1009" s="350"/>
      <c r="D1009" s="350"/>
      <c r="E1009" s="350"/>
      <c r="F1009" s="350"/>
      <c r="G1009" s="350"/>
      <c r="H1009" s="350"/>
      <c r="I1009" s="350"/>
      <c r="J1009" s="350"/>
    </row>
    <row r="1010" spans="1:10" ht="18" customHeight="1">
      <c r="A1010" s="363" t="s">
        <v>1625</v>
      </c>
      <c r="B1010" s="361" t="s">
        <v>695</v>
      </c>
      <c r="C1010" s="363" t="s">
        <v>696</v>
      </c>
      <c r="D1010" s="363" t="s">
        <v>697</v>
      </c>
      <c r="E1010" s="522" t="s">
        <v>698</v>
      </c>
      <c r="F1010" s="522"/>
      <c r="G1010" s="362" t="s">
        <v>699</v>
      </c>
      <c r="H1010" s="361" t="s">
        <v>700</v>
      </c>
      <c r="I1010" s="361" t="s">
        <v>701</v>
      </c>
      <c r="J1010" s="361" t="s">
        <v>702</v>
      </c>
    </row>
    <row r="1011" spans="1:10" ht="26.1" customHeight="1">
      <c r="A1011" s="359" t="s">
        <v>703</v>
      </c>
      <c r="B1011" s="360" t="s">
        <v>1626</v>
      </c>
      <c r="C1011" s="359" t="s">
        <v>705</v>
      </c>
      <c r="D1011" s="359" t="s">
        <v>320</v>
      </c>
      <c r="E1011" s="523" t="s">
        <v>1627</v>
      </c>
      <c r="F1011" s="523"/>
      <c r="G1011" s="358" t="s">
        <v>6</v>
      </c>
      <c r="H1011" s="357">
        <v>1</v>
      </c>
      <c r="I1011" s="356">
        <v>17.420000000000002</v>
      </c>
      <c r="J1011" s="356">
        <v>17.420000000000002</v>
      </c>
    </row>
    <row r="1012" spans="1:10" ht="26.1" customHeight="1">
      <c r="A1012" s="354" t="s">
        <v>707</v>
      </c>
      <c r="B1012" s="355" t="s">
        <v>1050</v>
      </c>
      <c r="C1012" s="354" t="s">
        <v>21</v>
      </c>
      <c r="D1012" s="354" t="s">
        <v>1051</v>
      </c>
      <c r="E1012" s="520" t="s">
        <v>710</v>
      </c>
      <c r="F1012" s="520"/>
      <c r="G1012" s="353" t="s">
        <v>711</v>
      </c>
      <c r="H1012" s="352">
        <v>0.12770000000000001</v>
      </c>
      <c r="I1012" s="351">
        <v>32.99</v>
      </c>
      <c r="J1012" s="351">
        <v>4.21</v>
      </c>
    </row>
    <row r="1013" spans="1:10" ht="26.1" customHeight="1">
      <c r="A1013" s="354" t="s">
        <v>707</v>
      </c>
      <c r="B1013" s="355" t="s">
        <v>1052</v>
      </c>
      <c r="C1013" s="354" t="s">
        <v>21</v>
      </c>
      <c r="D1013" s="354" t="s">
        <v>1053</v>
      </c>
      <c r="E1013" s="520" t="s">
        <v>710</v>
      </c>
      <c r="F1013" s="520"/>
      <c r="G1013" s="353" t="s">
        <v>711</v>
      </c>
      <c r="H1013" s="352">
        <v>8.5099999999999995E-2</v>
      </c>
      <c r="I1013" s="351">
        <v>27.02</v>
      </c>
      <c r="J1013" s="351">
        <v>2.29</v>
      </c>
    </row>
    <row r="1014" spans="1:10" ht="26.1" customHeight="1" thickBot="1">
      <c r="A1014" s="373" t="s">
        <v>724</v>
      </c>
      <c r="B1014" s="374" t="s">
        <v>1628</v>
      </c>
      <c r="C1014" s="373" t="s">
        <v>21</v>
      </c>
      <c r="D1014" s="373" t="s">
        <v>1629</v>
      </c>
      <c r="E1014" s="528" t="s">
        <v>727</v>
      </c>
      <c r="F1014" s="528"/>
      <c r="G1014" s="371" t="s">
        <v>6</v>
      </c>
      <c r="H1014" s="372">
        <v>1</v>
      </c>
      <c r="I1014" s="378">
        <v>10.92</v>
      </c>
      <c r="J1014" s="378">
        <v>10.92</v>
      </c>
    </row>
    <row r="1015" spans="1:10" ht="0.95" customHeight="1" thickTop="1">
      <c r="A1015" s="350"/>
      <c r="B1015" s="350"/>
      <c r="C1015" s="350"/>
      <c r="D1015" s="350"/>
      <c r="E1015" s="350"/>
      <c r="F1015" s="350"/>
      <c r="G1015" s="350"/>
      <c r="H1015" s="350"/>
      <c r="I1015" s="350"/>
      <c r="J1015" s="350"/>
    </row>
    <row r="1016" spans="1:10" ht="24" customHeight="1">
      <c r="A1016" s="376" t="s">
        <v>1630</v>
      </c>
      <c r="B1016" s="376"/>
      <c r="C1016" s="376"/>
      <c r="D1016" s="376" t="s">
        <v>1631</v>
      </c>
      <c r="E1016" s="376"/>
      <c r="F1016" s="521"/>
      <c r="G1016" s="521"/>
      <c r="H1016" s="377"/>
      <c r="I1016" s="376"/>
      <c r="J1016" s="375"/>
    </row>
    <row r="1017" spans="1:10" ht="18" customHeight="1">
      <c r="A1017" s="363" t="s">
        <v>1632</v>
      </c>
      <c r="B1017" s="361" t="s">
        <v>695</v>
      </c>
      <c r="C1017" s="363" t="s">
        <v>696</v>
      </c>
      <c r="D1017" s="363" t="s">
        <v>697</v>
      </c>
      <c r="E1017" s="522" t="s">
        <v>698</v>
      </c>
      <c r="F1017" s="522"/>
      <c r="G1017" s="362" t="s">
        <v>699</v>
      </c>
      <c r="H1017" s="361" t="s">
        <v>700</v>
      </c>
      <c r="I1017" s="361" t="s">
        <v>701</v>
      </c>
      <c r="J1017" s="361" t="s">
        <v>702</v>
      </c>
    </row>
    <row r="1018" spans="1:10" ht="51.95" customHeight="1">
      <c r="A1018" s="359" t="s">
        <v>703</v>
      </c>
      <c r="B1018" s="360" t="s">
        <v>1633</v>
      </c>
      <c r="C1018" s="359" t="s">
        <v>21</v>
      </c>
      <c r="D1018" s="359" t="s">
        <v>1634</v>
      </c>
      <c r="E1018" s="523" t="s">
        <v>1578</v>
      </c>
      <c r="F1018" s="523"/>
      <c r="G1018" s="358" t="s">
        <v>6</v>
      </c>
      <c r="H1018" s="357">
        <v>1</v>
      </c>
      <c r="I1018" s="356">
        <v>363.75</v>
      </c>
      <c r="J1018" s="356">
        <v>363.75</v>
      </c>
    </row>
    <row r="1019" spans="1:10" ht="39" customHeight="1">
      <c r="A1019" s="354" t="s">
        <v>707</v>
      </c>
      <c r="B1019" s="355" t="s">
        <v>1635</v>
      </c>
      <c r="C1019" s="354" t="s">
        <v>21</v>
      </c>
      <c r="D1019" s="354" t="s">
        <v>3179</v>
      </c>
      <c r="E1019" s="520" t="s">
        <v>1578</v>
      </c>
      <c r="F1019" s="520"/>
      <c r="G1019" s="353" t="s">
        <v>6</v>
      </c>
      <c r="H1019" s="352">
        <v>1</v>
      </c>
      <c r="I1019" s="351">
        <v>354.29</v>
      </c>
      <c r="J1019" s="351">
        <v>354.29</v>
      </c>
    </row>
    <row r="1020" spans="1:10" ht="39" customHeight="1" thickBot="1">
      <c r="A1020" s="373" t="s">
        <v>724</v>
      </c>
      <c r="B1020" s="374" t="s">
        <v>1636</v>
      </c>
      <c r="C1020" s="373" t="s">
        <v>21</v>
      </c>
      <c r="D1020" s="373" t="s">
        <v>1637</v>
      </c>
      <c r="E1020" s="528" t="s">
        <v>727</v>
      </c>
      <c r="F1020" s="528"/>
      <c r="G1020" s="371" t="s">
        <v>6</v>
      </c>
      <c r="H1020" s="372">
        <v>1</v>
      </c>
      <c r="I1020" s="378">
        <v>9.4600000000000009</v>
      </c>
      <c r="J1020" s="378">
        <v>9.4600000000000009</v>
      </c>
    </row>
    <row r="1021" spans="1:10" ht="0.95" customHeight="1" thickTop="1">
      <c r="A1021" s="350"/>
      <c r="B1021" s="350"/>
      <c r="C1021" s="350"/>
      <c r="D1021" s="350"/>
      <c r="E1021" s="350"/>
      <c r="F1021" s="350"/>
      <c r="G1021" s="350"/>
      <c r="H1021" s="350"/>
      <c r="I1021" s="350"/>
      <c r="J1021" s="350"/>
    </row>
    <row r="1022" spans="1:10" ht="18" customHeight="1">
      <c r="A1022" s="363" t="s">
        <v>1638</v>
      </c>
      <c r="B1022" s="361" t="s">
        <v>695</v>
      </c>
      <c r="C1022" s="363" t="s">
        <v>696</v>
      </c>
      <c r="D1022" s="363" t="s">
        <v>697</v>
      </c>
      <c r="E1022" s="522" t="s">
        <v>698</v>
      </c>
      <c r="F1022" s="522"/>
      <c r="G1022" s="362" t="s">
        <v>699</v>
      </c>
      <c r="H1022" s="361" t="s">
        <v>700</v>
      </c>
      <c r="I1022" s="361" t="s">
        <v>701</v>
      </c>
      <c r="J1022" s="361" t="s">
        <v>702</v>
      </c>
    </row>
    <row r="1023" spans="1:10" ht="51.95" customHeight="1">
      <c r="A1023" s="359" t="s">
        <v>703</v>
      </c>
      <c r="B1023" s="360" t="s">
        <v>1639</v>
      </c>
      <c r="C1023" s="359" t="s">
        <v>21</v>
      </c>
      <c r="D1023" s="359" t="s">
        <v>326</v>
      </c>
      <c r="E1023" s="523" t="s">
        <v>1578</v>
      </c>
      <c r="F1023" s="523"/>
      <c r="G1023" s="358" t="s">
        <v>6</v>
      </c>
      <c r="H1023" s="357">
        <v>1</v>
      </c>
      <c r="I1023" s="356">
        <v>898.21</v>
      </c>
      <c r="J1023" s="356">
        <v>898.21</v>
      </c>
    </row>
    <row r="1024" spans="1:10" ht="39" customHeight="1">
      <c r="A1024" s="354" t="s">
        <v>707</v>
      </c>
      <c r="B1024" s="355" t="s">
        <v>1640</v>
      </c>
      <c r="C1024" s="354" t="s">
        <v>21</v>
      </c>
      <c r="D1024" s="354" t="s">
        <v>3178</v>
      </c>
      <c r="E1024" s="520" t="s">
        <v>1578</v>
      </c>
      <c r="F1024" s="520"/>
      <c r="G1024" s="353" t="s">
        <v>6</v>
      </c>
      <c r="H1024" s="352">
        <v>1</v>
      </c>
      <c r="I1024" s="351">
        <v>888.75</v>
      </c>
      <c r="J1024" s="351">
        <v>888.75</v>
      </c>
    </row>
    <row r="1025" spans="1:10" ht="39" customHeight="1" thickBot="1">
      <c r="A1025" s="373" t="s">
        <v>724</v>
      </c>
      <c r="B1025" s="374" t="s">
        <v>1636</v>
      </c>
      <c r="C1025" s="373" t="s">
        <v>21</v>
      </c>
      <c r="D1025" s="373" t="s">
        <v>1637</v>
      </c>
      <c r="E1025" s="528" t="s">
        <v>727</v>
      </c>
      <c r="F1025" s="528"/>
      <c r="G1025" s="371" t="s">
        <v>6</v>
      </c>
      <c r="H1025" s="372">
        <v>1</v>
      </c>
      <c r="I1025" s="378">
        <v>9.4600000000000009</v>
      </c>
      <c r="J1025" s="378">
        <v>9.4600000000000009</v>
      </c>
    </row>
    <row r="1026" spans="1:10" ht="0.95" customHeight="1" thickTop="1">
      <c r="A1026" s="350"/>
      <c r="B1026" s="350"/>
      <c r="C1026" s="350"/>
      <c r="D1026" s="350"/>
      <c r="E1026" s="350"/>
      <c r="F1026" s="350"/>
      <c r="G1026" s="350"/>
      <c r="H1026" s="350"/>
      <c r="I1026" s="350"/>
      <c r="J1026" s="350"/>
    </row>
    <row r="1027" spans="1:10" ht="18" customHeight="1">
      <c r="A1027" s="363" t="s">
        <v>1641</v>
      </c>
      <c r="B1027" s="361" t="s">
        <v>695</v>
      </c>
      <c r="C1027" s="363" t="s">
        <v>696</v>
      </c>
      <c r="D1027" s="363" t="s">
        <v>697</v>
      </c>
      <c r="E1027" s="522" t="s">
        <v>698</v>
      </c>
      <c r="F1027" s="522"/>
      <c r="G1027" s="362" t="s">
        <v>699</v>
      </c>
      <c r="H1027" s="361" t="s">
        <v>700</v>
      </c>
      <c r="I1027" s="361" t="s">
        <v>701</v>
      </c>
      <c r="J1027" s="361" t="s">
        <v>702</v>
      </c>
    </row>
    <row r="1028" spans="1:10" ht="39" customHeight="1">
      <c r="A1028" s="359" t="s">
        <v>703</v>
      </c>
      <c r="B1028" s="360" t="s">
        <v>1642</v>
      </c>
      <c r="C1028" s="359" t="s">
        <v>21</v>
      </c>
      <c r="D1028" s="359" t="s">
        <v>1643</v>
      </c>
      <c r="E1028" s="523" t="s">
        <v>1644</v>
      </c>
      <c r="F1028" s="523"/>
      <c r="G1028" s="358" t="s">
        <v>6</v>
      </c>
      <c r="H1028" s="357">
        <v>1</v>
      </c>
      <c r="I1028" s="356">
        <v>416.31</v>
      </c>
      <c r="J1028" s="356">
        <v>416.31</v>
      </c>
    </row>
    <row r="1029" spans="1:10" ht="26.1" customHeight="1">
      <c r="A1029" s="354" t="s">
        <v>707</v>
      </c>
      <c r="B1029" s="355" t="s">
        <v>1052</v>
      </c>
      <c r="C1029" s="354" t="s">
        <v>21</v>
      </c>
      <c r="D1029" s="354" t="s">
        <v>1053</v>
      </c>
      <c r="E1029" s="520" t="s">
        <v>710</v>
      </c>
      <c r="F1029" s="520"/>
      <c r="G1029" s="353" t="s">
        <v>711</v>
      </c>
      <c r="H1029" s="352">
        <v>0.92490000000000006</v>
      </c>
      <c r="I1029" s="351">
        <v>27.02</v>
      </c>
      <c r="J1029" s="351">
        <v>24.99</v>
      </c>
    </row>
    <row r="1030" spans="1:10" ht="26.1" customHeight="1">
      <c r="A1030" s="354" t="s">
        <v>707</v>
      </c>
      <c r="B1030" s="355" t="s">
        <v>1050</v>
      </c>
      <c r="C1030" s="354" t="s">
        <v>21</v>
      </c>
      <c r="D1030" s="354" t="s">
        <v>1051</v>
      </c>
      <c r="E1030" s="520" t="s">
        <v>710</v>
      </c>
      <c r="F1030" s="520"/>
      <c r="G1030" s="353" t="s">
        <v>711</v>
      </c>
      <c r="H1030" s="352">
        <v>0.92490000000000006</v>
      </c>
      <c r="I1030" s="351">
        <v>32.99</v>
      </c>
      <c r="J1030" s="351">
        <v>30.51</v>
      </c>
    </row>
    <row r="1031" spans="1:10" ht="26.1" customHeight="1">
      <c r="A1031" s="373" t="s">
        <v>724</v>
      </c>
      <c r="B1031" s="374" t="s">
        <v>1447</v>
      </c>
      <c r="C1031" s="373" t="s">
        <v>21</v>
      </c>
      <c r="D1031" s="373" t="s">
        <v>1448</v>
      </c>
      <c r="E1031" s="528" t="s">
        <v>727</v>
      </c>
      <c r="F1031" s="528"/>
      <c r="G1031" s="371" t="s">
        <v>6</v>
      </c>
      <c r="H1031" s="372">
        <v>1.9199999999999998E-2</v>
      </c>
      <c r="I1031" s="378">
        <v>16.07</v>
      </c>
      <c r="J1031" s="378">
        <v>0.30854399999999998</v>
      </c>
    </row>
    <row r="1032" spans="1:10" ht="26.1" customHeight="1" thickBot="1">
      <c r="A1032" s="373" t="s">
        <v>724</v>
      </c>
      <c r="B1032" s="374" t="s">
        <v>1645</v>
      </c>
      <c r="C1032" s="373" t="s">
        <v>21</v>
      </c>
      <c r="D1032" s="373" t="s">
        <v>1646</v>
      </c>
      <c r="E1032" s="528" t="s">
        <v>727</v>
      </c>
      <c r="F1032" s="528"/>
      <c r="G1032" s="371" t="s">
        <v>6</v>
      </c>
      <c r="H1032" s="372">
        <v>1</v>
      </c>
      <c r="I1032" s="378">
        <v>360.51</v>
      </c>
      <c r="J1032" s="378">
        <v>360.51</v>
      </c>
    </row>
    <row r="1033" spans="1:10" ht="0.95" customHeight="1" thickTop="1">
      <c r="A1033" s="350"/>
      <c r="B1033" s="350"/>
      <c r="C1033" s="350"/>
      <c r="D1033" s="350"/>
      <c r="E1033" s="350"/>
      <c r="F1033" s="350"/>
      <c r="G1033" s="350"/>
      <c r="H1033" s="350"/>
      <c r="I1033" s="350"/>
      <c r="J1033" s="350"/>
    </row>
    <row r="1034" spans="1:10" ht="18" customHeight="1">
      <c r="A1034" s="363" t="s">
        <v>1647</v>
      </c>
      <c r="B1034" s="361" t="s">
        <v>695</v>
      </c>
      <c r="C1034" s="363" t="s">
        <v>696</v>
      </c>
      <c r="D1034" s="363" t="s">
        <v>697</v>
      </c>
      <c r="E1034" s="522" t="s">
        <v>698</v>
      </c>
      <c r="F1034" s="522"/>
      <c r="G1034" s="362" t="s">
        <v>699</v>
      </c>
      <c r="H1034" s="361" t="s">
        <v>700</v>
      </c>
      <c r="I1034" s="361" t="s">
        <v>701</v>
      </c>
      <c r="J1034" s="361" t="s">
        <v>702</v>
      </c>
    </row>
    <row r="1035" spans="1:10" ht="51.95" customHeight="1">
      <c r="A1035" s="359" t="s">
        <v>703</v>
      </c>
      <c r="B1035" s="360" t="s">
        <v>1648</v>
      </c>
      <c r="C1035" s="359" t="s">
        <v>21</v>
      </c>
      <c r="D1035" s="359" t="s">
        <v>1649</v>
      </c>
      <c r="E1035" s="523" t="s">
        <v>1578</v>
      </c>
      <c r="F1035" s="523"/>
      <c r="G1035" s="358" t="s">
        <v>6</v>
      </c>
      <c r="H1035" s="357">
        <v>1</v>
      </c>
      <c r="I1035" s="356">
        <v>253.44</v>
      </c>
      <c r="J1035" s="356">
        <v>253.44</v>
      </c>
    </row>
    <row r="1036" spans="1:10" ht="39" customHeight="1">
      <c r="A1036" s="354" t="s">
        <v>707</v>
      </c>
      <c r="B1036" s="355" t="s">
        <v>1650</v>
      </c>
      <c r="C1036" s="354" t="s">
        <v>21</v>
      </c>
      <c r="D1036" s="354" t="s">
        <v>3177</v>
      </c>
      <c r="E1036" s="520" t="s">
        <v>1578</v>
      </c>
      <c r="F1036" s="520"/>
      <c r="G1036" s="353" t="s">
        <v>6</v>
      </c>
      <c r="H1036" s="352">
        <v>1</v>
      </c>
      <c r="I1036" s="351">
        <v>162.06</v>
      </c>
      <c r="J1036" s="351">
        <v>162.06</v>
      </c>
    </row>
    <row r="1037" spans="1:10" ht="39" customHeight="1">
      <c r="A1037" s="354" t="s">
        <v>707</v>
      </c>
      <c r="B1037" s="355" t="s">
        <v>1651</v>
      </c>
      <c r="C1037" s="354" t="s">
        <v>21</v>
      </c>
      <c r="D1037" s="354" t="s">
        <v>3176</v>
      </c>
      <c r="E1037" s="520" t="s">
        <v>1578</v>
      </c>
      <c r="F1037" s="520"/>
      <c r="G1037" s="353" t="s">
        <v>6</v>
      </c>
      <c r="H1037" s="352">
        <v>1</v>
      </c>
      <c r="I1037" s="351">
        <v>76.819999999999993</v>
      </c>
      <c r="J1037" s="351">
        <v>76.819999999999993</v>
      </c>
    </row>
    <row r="1038" spans="1:10" ht="26.1" customHeight="1" thickBot="1">
      <c r="A1038" s="354" t="s">
        <v>707</v>
      </c>
      <c r="B1038" s="355" t="s">
        <v>1580</v>
      </c>
      <c r="C1038" s="354" t="s">
        <v>21</v>
      </c>
      <c r="D1038" s="354" t="s">
        <v>3175</v>
      </c>
      <c r="E1038" s="520" t="s">
        <v>1578</v>
      </c>
      <c r="F1038" s="520"/>
      <c r="G1038" s="353" t="s">
        <v>6</v>
      </c>
      <c r="H1038" s="352">
        <v>1</v>
      </c>
      <c r="I1038" s="351">
        <v>14.56</v>
      </c>
      <c r="J1038" s="351">
        <v>14.56</v>
      </c>
    </row>
    <row r="1039" spans="1:10" ht="0.95" customHeight="1" thickTop="1">
      <c r="A1039" s="350"/>
      <c r="B1039" s="350"/>
      <c r="C1039" s="350"/>
      <c r="D1039" s="350"/>
      <c r="E1039" s="350"/>
      <c r="F1039" s="350"/>
      <c r="G1039" s="350"/>
      <c r="H1039" s="350"/>
      <c r="I1039" s="350"/>
      <c r="J1039" s="350"/>
    </row>
    <row r="1040" spans="1:10" ht="18" customHeight="1">
      <c r="A1040" s="363" t="s">
        <v>1652</v>
      </c>
      <c r="B1040" s="361" t="s">
        <v>695</v>
      </c>
      <c r="C1040" s="363" t="s">
        <v>696</v>
      </c>
      <c r="D1040" s="363" t="s">
        <v>697</v>
      </c>
      <c r="E1040" s="522" t="s">
        <v>698</v>
      </c>
      <c r="F1040" s="522"/>
      <c r="G1040" s="362" t="s">
        <v>699</v>
      </c>
      <c r="H1040" s="361" t="s">
        <v>700</v>
      </c>
      <c r="I1040" s="361" t="s">
        <v>701</v>
      </c>
      <c r="J1040" s="361" t="s">
        <v>702</v>
      </c>
    </row>
    <row r="1041" spans="1:10" ht="39" customHeight="1">
      <c r="A1041" s="359" t="s">
        <v>703</v>
      </c>
      <c r="B1041" s="360" t="s">
        <v>1583</v>
      </c>
      <c r="C1041" s="359" t="s">
        <v>21</v>
      </c>
      <c r="D1041" s="359" t="s">
        <v>1584</v>
      </c>
      <c r="E1041" s="523" t="s">
        <v>1578</v>
      </c>
      <c r="F1041" s="523"/>
      <c r="G1041" s="358" t="s">
        <v>6</v>
      </c>
      <c r="H1041" s="357">
        <v>1</v>
      </c>
      <c r="I1041" s="356">
        <v>145.62</v>
      </c>
      <c r="J1041" s="356">
        <v>145.62</v>
      </c>
    </row>
    <row r="1042" spans="1:10" ht="26.1" customHeight="1">
      <c r="A1042" s="354" t="s">
        <v>707</v>
      </c>
      <c r="B1042" s="355" t="s">
        <v>1050</v>
      </c>
      <c r="C1042" s="354" t="s">
        <v>21</v>
      </c>
      <c r="D1042" s="354" t="s">
        <v>1051</v>
      </c>
      <c r="E1042" s="520" t="s">
        <v>710</v>
      </c>
      <c r="F1042" s="520"/>
      <c r="G1042" s="353" t="s">
        <v>711</v>
      </c>
      <c r="H1042" s="352">
        <v>9.2836600000000005E-2</v>
      </c>
      <c r="I1042" s="351">
        <v>32.99</v>
      </c>
      <c r="J1042" s="351">
        <v>3.06</v>
      </c>
    </row>
    <row r="1043" spans="1:10" ht="24" customHeight="1">
      <c r="A1043" s="354" t="s">
        <v>707</v>
      </c>
      <c r="B1043" s="355" t="s">
        <v>708</v>
      </c>
      <c r="C1043" s="354" t="s">
        <v>21</v>
      </c>
      <c r="D1043" s="354" t="s">
        <v>709</v>
      </c>
      <c r="E1043" s="520" t="s">
        <v>710</v>
      </c>
      <c r="F1043" s="520"/>
      <c r="G1043" s="353" t="s">
        <v>711</v>
      </c>
      <c r="H1043" s="352">
        <v>3.5634300000000001E-2</v>
      </c>
      <c r="I1043" s="351">
        <v>24.88</v>
      </c>
      <c r="J1043" s="351">
        <v>0.88</v>
      </c>
    </row>
    <row r="1044" spans="1:10" ht="26.1" customHeight="1" thickBot="1">
      <c r="A1044" s="373" t="s">
        <v>724</v>
      </c>
      <c r="B1044" s="374" t="s">
        <v>1587</v>
      </c>
      <c r="C1044" s="373" t="s">
        <v>21</v>
      </c>
      <c r="D1044" s="373" t="s">
        <v>1588</v>
      </c>
      <c r="E1044" s="528" t="s">
        <v>727</v>
      </c>
      <c r="F1044" s="528"/>
      <c r="G1044" s="371" t="s">
        <v>6</v>
      </c>
      <c r="H1044" s="372">
        <v>1</v>
      </c>
      <c r="I1044" s="378">
        <v>141.68</v>
      </c>
      <c r="J1044" s="378">
        <v>141.68</v>
      </c>
    </row>
    <row r="1045" spans="1:10" ht="0.95" customHeight="1" thickTop="1">
      <c r="A1045" s="350"/>
      <c r="B1045" s="350"/>
      <c r="C1045" s="350"/>
      <c r="D1045" s="350"/>
      <c r="E1045" s="350"/>
      <c r="F1045" s="350"/>
      <c r="G1045" s="350"/>
      <c r="H1045" s="350"/>
      <c r="I1045" s="350"/>
      <c r="J1045" s="350"/>
    </row>
    <row r="1046" spans="1:10" ht="18" customHeight="1">
      <c r="A1046" s="363" t="s">
        <v>1653</v>
      </c>
      <c r="B1046" s="361" t="s">
        <v>695</v>
      </c>
      <c r="C1046" s="363" t="s">
        <v>696</v>
      </c>
      <c r="D1046" s="363" t="s">
        <v>697</v>
      </c>
      <c r="E1046" s="522" t="s">
        <v>698</v>
      </c>
      <c r="F1046" s="522"/>
      <c r="G1046" s="362" t="s">
        <v>699</v>
      </c>
      <c r="H1046" s="361" t="s">
        <v>700</v>
      </c>
      <c r="I1046" s="361" t="s">
        <v>701</v>
      </c>
      <c r="J1046" s="361" t="s">
        <v>702</v>
      </c>
    </row>
    <row r="1047" spans="1:10" ht="39" customHeight="1">
      <c r="A1047" s="359" t="s">
        <v>703</v>
      </c>
      <c r="B1047" s="360" t="s">
        <v>1654</v>
      </c>
      <c r="C1047" s="359" t="s">
        <v>21</v>
      </c>
      <c r="D1047" s="359" t="s">
        <v>334</v>
      </c>
      <c r="E1047" s="523" t="s">
        <v>1655</v>
      </c>
      <c r="F1047" s="523"/>
      <c r="G1047" s="358" t="s">
        <v>758</v>
      </c>
      <c r="H1047" s="357">
        <v>1</v>
      </c>
      <c r="I1047" s="356">
        <v>311.86</v>
      </c>
      <c r="J1047" s="356">
        <v>311.86</v>
      </c>
    </row>
    <row r="1048" spans="1:10" ht="24" customHeight="1">
      <c r="A1048" s="354" t="s">
        <v>707</v>
      </c>
      <c r="B1048" s="355" t="s">
        <v>708</v>
      </c>
      <c r="C1048" s="354" t="s">
        <v>21</v>
      </c>
      <c r="D1048" s="354" t="s">
        <v>709</v>
      </c>
      <c r="E1048" s="520" t="s">
        <v>710</v>
      </c>
      <c r="F1048" s="520"/>
      <c r="G1048" s="353" t="s">
        <v>711</v>
      </c>
      <c r="H1048" s="352">
        <v>0.1835552</v>
      </c>
      <c r="I1048" s="351">
        <v>24.88</v>
      </c>
      <c r="J1048" s="351">
        <v>4.5599999999999996</v>
      </c>
    </row>
    <row r="1049" spans="1:10" ht="24" customHeight="1">
      <c r="A1049" s="354" t="s">
        <v>707</v>
      </c>
      <c r="B1049" s="355" t="s">
        <v>1215</v>
      </c>
      <c r="C1049" s="354" t="s">
        <v>21</v>
      </c>
      <c r="D1049" s="354" t="s">
        <v>1201</v>
      </c>
      <c r="E1049" s="520" t="s">
        <v>710</v>
      </c>
      <c r="F1049" s="520"/>
      <c r="G1049" s="353" t="s">
        <v>711</v>
      </c>
      <c r="H1049" s="352">
        <v>0.21275720000000001</v>
      </c>
      <c r="I1049" s="351">
        <v>27.02</v>
      </c>
      <c r="J1049" s="351">
        <v>5.74</v>
      </c>
    </row>
    <row r="1050" spans="1:10" ht="24" customHeight="1">
      <c r="A1050" s="373" t="s">
        <v>724</v>
      </c>
      <c r="B1050" s="374" t="s">
        <v>1658</v>
      </c>
      <c r="C1050" s="373" t="s">
        <v>21</v>
      </c>
      <c r="D1050" s="373" t="s">
        <v>1659</v>
      </c>
      <c r="E1050" s="528" t="s">
        <v>727</v>
      </c>
      <c r="F1050" s="528"/>
      <c r="G1050" s="371" t="s">
        <v>6</v>
      </c>
      <c r="H1050" s="372">
        <v>2.423</v>
      </c>
      <c r="I1050" s="378">
        <v>0.12</v>
      </c>
      <c r="J1050" s="378">
        <v>0.29076000000000002</v>
      </c>
    </row>
    <row r="1051" spans="1:10" ht="26.1" customHeight="1">
      <c r="A1051" s="373" t="s">
        <v>724</v>
      </c>
      <c r="B1051" s="374" t="s">
        <v>1660</v>
      </c>
      <c r="C1051" s="373" t="s">
        <v>21</v>
      </c>
      <c r="D1051" s="373" t="s">
        <v>1661</v>
      </c>
      <c r="E1051" s="528" t="s">
        <v>727</v>
      </c>
      <c r="F1051" s="528"/>
      <c r="G1051" s="371" t="s">
        <v>6</v>
      </c>
      <c r="H1051" s="372">
        <v>2.423</v>
      </c>
      <c r="I1051" s="378">
        <v>1.3</v>
      </c>
      <c r="J1051" s="378">
        <v>3.1499000000000001</v>
      </c>
    </row>
    <row r="1052" spans="1:10" ht="24" customHeight="1" thickBot="1">
      <c r="A1052" s="373" t="s">
        <v>724</v>
      </c>
      <c r="B1052" s="374" t="s">
        <v>1656</v>
      </c>
      <c r="C1052" s="373" t="s">
        <v>21</v>
      </c>
      <c r="D1052" s="373" t="s">
        <v>1657</v>
      </c>
      <c r="E1052" s="528" t="s">
        <v>727</v>
      </c>
      <c r="F1052" s="528"/>
      <c r="G1052" s="371" t="s">
        <v>758</v>
      </c>
      <c r="H1052" s="372">
        <v>1</v>
      </c>
      <c r="I1052" s="378">
        <v>298.13</v>
      </c>
      <c r="J1052" s="378">
        <v>298.13</v>
      </c>
    </row>
    <row r="1053" spans="1:10" ht="0.95" customHeight="1" thickTop="1">
      <c r="A1053" s="350"/>
      <c r="B1053" s="350"/>
      <c r="C1053" s="350"/>
      <c r="D1053" s="350"/>
      <c r="E1053" s="350"/>
      <c r="F1053" s="350"/>
      <c r="G1053" s="350"/>
      <c r="H1053" s="350"/>
      <c r="I1053" s="350"/>
      <c r="J1053" s="350"/>
    </row>
    <row r="1054" spans="1:10" ht="18" customHeight="1">
      <c r="A1054" s="363" t="s">
        <v>1662</v>
      </c>
      <c r="B1054" s="361" t="s">
        <v>695</v>
      </c>
      <c r="C1054" s="363" t="s">
        <v>696</v>
      </c>
      <c r="D1054" s="363" t="s">
        <v>697</v>
      </c>
      <c r="E1054" s="522" t="s">
        <v>698</v>
      </c>
      <c r="F1054" s="522"/>
      <c r="G1054" s="362" t="s">
        <v>699</v>
      </c>
      <c r="H1054" s="361" t="s">
        <v>700</v>
      </c>
      <c r="I1054" s="361" t="s">
        <v>701</v>
      </c>
      <c r="J1054" s="361" t="s">
        <v>702</v>
      </c>
    </row>
    <row r="1055" spans="1:10" ht="26.1" customHeight="1">
      <c r="A1055" s="359" t="s">
        <v>703</v>
      </c>
      <c r="B1055" s="360" t="s">
        <v>1663</v>
      </c>
      <c r="C1055" s="359" t="s">
        <v>21</v>
      </c>
      <c r="D1055" s="359" t="s">
        <v>1664</v>
      </c>
      <c r="E1055" s="523" t="s">
        <v>1578</v>
      </c>
      <c r="F1055" s="523"/>
      <c r="G1055" s="358" t="s">
        <v>6</v>
      </c>
      <c r="H1055" s="357">
        <v>1</v>
      </c>
      <c r="I1055" s="356">
        <v>49.12</v>
      </c>
      <c r="J1055" s="356">
        <v>49.12</v>
      </c>
    </row>
    <row r="1056" spans="1:10" ht="26.1" customHeight="1">
      <c r="A1056" s="354" t="s">
        <v>707</v>
      </c>
      <c r="B1056" s="355" t="s">
        <v>1050</v>
      </c>
      <c r="C1056" s="354" t="s">
        <v>21</v>
      </c>
      <c r="D1056" s="354" t="s">
        <v>1051</v>
      </c>
      <c r="E1056" s="520" t="s">
        <v>710</v>
      </c>
      <c r="F1056" s="520"/>
      <c r="G1056" s="353" t="s">
        <v>711</v>
      </c>
      <c r="H1056" s="352">
        <v>0.1137997</v>
      </c>
      <c r="I1056" s="351">
        <v>32.99</v>
      </c>
      <c r="J1056" s="351">
        <v>3.75</v>
      </c>
    </row>
    <row r="1057" spans="1:10" ht="24" customHeight="1">
      <c r="A1057" s="354" t="s">
        <v>707</v>
      </c>
      <c r="B1057" s="355" t="s">
        <v>708</v>
      </c>
      <c r="C1057" s="354" t="s">
        <v>21</v>
      </c>
      <c r="D1057" s="354" t="s">
        <v>709</v>
      </c>
      <c r="E1057" s="520" t="s">
        <v>710</v>
      </c>
      <c r="F1057" s="520"/>
      <c r="G1057" s="353" t="s">
        <v>711</v>
      </c>
      <c r="H1057" s="352">
        <v>4.3680700000000003E-2</v>
      </c>
      <c r="I1057" s="351">
        <v>24.88</v>
      </c>
      <c r="J1057" s="351">
        <v>1.08</v>
      </c>
    </row>
    <row r="1058" spans="1:10" ht="24" customHeight="1" thickBot="1">
      <c r="A1058" s="373" t="s">
        <v>724</v>
      </c>
      <c r="B1058" s="374" t="s">
        <v>1665</v>
      </c>
      <c r="C1058" s="373" t="s">
        <v>21</v>
      </c>
      <c r="D1058" s="373" t="s">
        <v>1666</v>
      </c>
      <c r="E1058" s="528" t="s">
        <v>727</v>
      </c>
      <c r="F1058" s="528"/>
      <c r="G1058" s="371" t="s">
        <v>6</v>
      </c>
      <c r="H1058" s="372">
        <v>1</v>
      </c>
      <c r="I1058" s="378">
        <v>44.29</v>
      </c>
      <c r="J1058" s="378">
        <v>44.29</v>
      </c>
    </row>
    <row r="1059" spans="1:10" ht="0.95" customHeight="1" thickTop="1">
      <c r="A1059" s="350"/>
      <c r="B1059" s="350"/>
      <c r="C1059" s="350"/>
      <c r="D1059" s="350"/>
      <c r="E1059" s="350"/>
      <c r="F1059" s="350"/>
      <c r="G1059" s="350"/>
      <c r="H1059" s="350"/>
      <c r="I1059" s="350"/>
      <c r="J1059" s="350"/>
    </row>
    <row r="1060" spans="1:10" ht="18" customHeight="1">
      <c r="A1060" s="363" t="s">
        <v>1667</v>
      </c>
      <c r="B1060" s="361" t="s">
        <v>695</v>
      </c>
      <c r="C1060" s="363" t="s">
        <v>696</v>
      </c>
      <c r="D1060" s="363" t="s">
        <v>697</v>
      </c>
      <c r="E1060" s="522" t="s">
        <v>698</v>
      </c>
      <c r="F1060" s="522"/>
      <c r="G1060" s="362" t="s">
        <v>699</v>
      </c>
      <c r="H1060" s="361" t="s">
        <v>700</v>
      </c>
      <c r="I1060" s="361" t="s">
        <v>701</v>
      </c>
      <c r="J1060" s="361" t="s">
        <v>702</v>
      </c>
    </row>
    <row r="1061" spans="1:10" ht="65.099999999999994" customHeight="1">
      <c r="A1061" s="359" t="s">
        <v>703</v>
      </c>
      <c r="B1061" s="360" t="s">
        <v>195</v>
      </c>
      <c r="C1061" s="359" t="s">
        <v>65</v>
      </c>
      <c r="D1061" s="359" t="s">
        <v>1272</v>
      </c>
      <c r="E1061" s="523" t="s">
        <v>942</v>
      </c>
      <c r="F1061" s="523"/>
      <c r="G1061" s="358" t="s">
        <v>758</v>
      </c>
      <c r="H1061" s="357">
        <v>1</v>
      </c>
      <c r="I1061" s="356">
        <v>396.22</v>
      </c>
      <c r="J1061" s="356">
        <v>396.22</v>
      </c>
    </row>
    <row r="1062" spans="1:10" ht="20.100000000000001" customHeight="1">
      <c r="A1062" s="529"/>
      <c r="B1062" s="529"/>
      <c r="C1062" s="529"/>
      <c r="D1062" s="529"/>
      <c r="E1062" s="529"/>
      <c r="F1062" s="529" t="s">
        <v>943</v>
      </c>
      <c r="G1062" s="529"/>
      <c r="H1062" s="529"/>
      <c r="I1062" s="529"/>
      <c r="J1062" s="349">
        <v>0</v>
      </c>
    </row>
    <row r="1063" spans="1:10" ht="20.100000000000001" customHeight="1">
      <c r="A1063" s="529"/>
      <c r="B1063" s="529"/>
      <c r="C1063" s="529"/>
      <c r="D1063" s="529"/>
      <c r="E1063" s="529"/>
      <c r="F1063" s="529" t="s">
        <v>944</v>
      </c>
      <c r="G1063" s="529"/>
      <c r="H1063" s="529"/>
      <c r="I1063" s="529"/>
      <c r="J1063" s="349">
        <v>1</v>
      </c>
    </row>
    <row r="1064" spans="1:10" ht="20.100000000000001" customHeight="1">
      <c r="A1064" s="529"/>
      <c r="B1064" s="529"/>
      <c r="C1064" s="529"/>
      <c r="D1064" s="529"/>
      <c r="E1064" s="529"/>
      <c r="F1064" s="529" t="s">
        <v>945</v>
      </c>
      <c r="G1064" s="529"/>
      <c r="H1064" s="529"/>
      <c r="I1064" s="529"/>
      <c r="J1064" s="349">
        <v>0</v>
      </c>
    </row>
    <row r="1065" spans="1:10" ht="20.100000000000001" customHeight="1">
      <c r="A1065" s="363" t="s">
        <v>946</v>
      </c>
      <c r="B1065" s="361" t="s">
        <v>695</v>
      </c>
      <c r="C1065" s="363" t="s">
        <v>696</v>
      </c>
      <c r="D1065" s="363" t="s">
        <v>947</v>
      </c>
      <c r="E1065" s="361" t="s">
        <v>948</v>
      </c>
      <c r="F1065" s="361" t="s">
        <v>949</v>
      </c>
      <c r="G1065" s="361" t="s">
        <v>950</v>
      </c>
      <c r="H1065" s="361"/>
      <c r="I1065" s="361"/>
      <c r="J1065" s="361" t="s">
        <v>951</v>
      </c>
    </row>
    <row r="1066" spans="1:10" ht="26.1" customHeight="1">
      <c r="A1066" s="373" t="s">
        <v>724</v>
      </c>
      <c r="B1066" s="374" t="s">
        <v>1273</v>
      </c>
      <c r="C1066" s="373" t="s">
        <v>65</v>
      </c>
      <c r="D1066" s="373" t="s">
        <v>1274</v>
      </c>
      <c r="E1066" s="372">
        <v>2.6741000000000001E-2</v>
      </c>
      <c r="F1066" s="371" t="s">
        <v>954</v>
      </c>
      <c r="G1066" s="530" t="s">
        <v>3174</v>
      </c>
      <c r="H1066" s="530"/>
      <c r="I1066" s="528"/>
      <c r="J1066" s="370" t="s">
        <v>1522</v>
      </c>
    </row>
    <row r="1067" spans="1:10" ht="20.100000000000001" customHeight="1">
      <c r="A1067" s="529"/>
      <c r="B1067" s="529"/>
      <c r="C1067" s="529"/>
      <c r="D1067" s="529"/>
      <c r="E1067" s="529"/>
      <c r="F1067" s="529" t="s">
        <v>955</v>
      </c>
      <c r="G1067" s="529"/>
      <c r="H1067" s="529"/>
      <c r="I1067" s="529"/>
      <c r="J1067" s="349">
        <v>1.0995999999999999</v>
      </c>
    </row>
    <row r="1068" spans="1:10" ht="20.100000000000001" customHeight="1">
      <c r="A1068" s="363" t="s">
        <v>956</v>
      </c>
      <c r="B1068" s="361" t="s">
        <v>695</v>
      </c>
      <c r="C1068" s="363" t="s">
        <v>696</v>
      </c>
      <c r="D1068" s="363" t="s">
        <v>957</v>
      </c>
      <c r="E1068" s="361" t="s">
        <v>948</v>
      </c>
      <c r="F1068" s="361" t="s">
        <v>949</v>
      </c>
      <c r="G1068" s="361" t="s">
        <v>950</v>
      </c>
      <c r="H1068" s="361"/>
      <c r="I1068" s="361"/>
      <c r="J1068" s="361" t="s">
        <v>951</v>
      </c>
    </row>
    <row r="1069" spans="1:10" ht="24" customHeight="1">
      <c r="A1069" s="354" t="s">
        <v>703</v>
      </c>
      <c r="B1069" s="355" t="s">
        <v>962</v>
      </c>
      <c r="C1069" s="354" t="s">
        <v>65</v>
      </c>
      <c r="D1069" s="354" t="s">
        <v>709</v>
      </c>
      <c r="E1069" s="352">
        <v>2.0952381</v>
      </c>
      <c r="F1069" s="353" t="s">
        <v>963</v>
      </c>
      <c r="G1069" s="531" t="s">
        <v>3063</v>
      </c>
      <c r="H1069" s="531"/>
      <c r="I1069" s="520"/>
      <c r="J1069" s="364" t="s">
        <v>3173</v>
      </c>
    </row>
    <row r="1070" spans="1:10" ht="24" customHeight="1">
      <c r="A1070" s="354" t="s">
        <v>703</v>
      </c>
      <c r="B1070" s="355" t="s">
        <v>964</v>
      </c>
      <c r="C1070" s="354" t="s">
        <v>65</v>
      </c>
      <c r="D1070" s="354" t="s">
        <v>965</v>
      </c>
      <c r="E1070" s="352">
        <v>2.0952381</v>
      </c>
      <c r="F1070" s="353" t="s">
        <v>963</v>
      </c>
      <c r="G1070" s="531" t="s">
        <v>3061</v>
      </c>
      <c r="H1070" s="531"/>
      <c r="I1070" s="520"/>
      <c r="J1070" s="364" t="s">
        <v>3172</v>
      </c>
    </row>
    <row r="1071" spans="1:10" ht="39" customHeight="1">
      <c r="A1071" s="354" t="s">
        <v>703</v>
      </c>
      <c r="B1071" s="355" t="s">
        <v>1275</v>
      </c>
      <c r="C1071" s="354" t="s">
        <v>65</v>
      </c>
      <c r="D1071" s="354" t="s">
        <v>1276</v>
      </c>
      <c r="E1071" s="352">
        <v>1</v>
      </c>
      <c r="F1071" s="353" t="s">
        <v>758</v>
      </c>
      <c r="G1071" s="531" t="s">
        <v>3171</v>
      </c>
      <c r="H1071" s="531"/>
      <c r="I1071" s="520"/>
      <c r="J1071" s="364" t="s">
        <v>3171</v>
      </c>
    </row>
    <row r="1072" spans="1:10" ht="39" customHeight="1">
      <c r="A1072" s="354" t="s">
        <v>703</v>
      </c>
      <c r="B1072" s="355" t="s">
        <v>1277</v>
      </c>
      <c r="C1072" s="354" t="s">
        <v>65</v>
      </c>
      <c r="D1072" s="354" t="s">
        <v>1278</v>
      </c>
      <c r="E1072" s="352">
        <v>1.5107937</v>
      </c>
      <c r="F1072" s="353" t="s">
        <v>1095</v>
      </c>
      <c r="G1072" s="531" t="s">
        <v>3170</v>
      </c>
      <c r="H1072" s="531"/>
      <c r="I1072" s="520"/>
      <c r="J1072" s="364" t="s">
        <v>3169</v>
      </c>
    </row>
    <row r="1073" spans="1:10" ht="20.100000000000001" customHeight="1" thickBot="1">
      <c r="A1073" s="529"/>
      <c r="B1073" s="529"/>
      <c r="C1073" s="529"/>
      <c r="D1073" s="529"/>
      <c r="E1073" s="529"/>
      <c r="F1073" s="529" t="s">
        <v>966</v>
      </c>
      <c r="G1073" s="529"/>
      <c r="H1073" s="529"/>
      <c r="I1073" s="529"/>
      <c r="J1073" s="349">
        <v>395.125</v>
      </c>
    </row>
    <row r="1074" spans="1:10" ht="0.95" customHeight="1" thickTop="1">
      <c r="A1074" s="350"/>
      <c r="B1074" s="350"/>
      <c r="C1074" s="350"/>
      <c r="D1074" s="350"/>
      <c r="E1074" s="350"/>
      <c r="F1074" s="350"/>
      <c r="G1074" s="350"/>
      <c r="H1074" s="350"/>
      <c r="I1074" s="350"/>
      <c r="J1074" s="350"/>
    </row>
    <row r="1075" spans="1:10" ht="18" customHeight="1">
      <c r="A1075" s="363" t="s">
        <v>1668</v>
      </c>
      <c r="B1075" s="361" t="s">
        <v>695</v>
      </c>
      <c r="C1075" s="363" t="s">
        <v>696</v>
      </c>
      <c r="D1075" s="363" t="s">
        <v>697</v>
      </c>
      <c r="E1075" s="522" t="s">
        <v>698</v>
      </c>
      <c r="F1075" s="522"/>
      <c r="G1075" s="362" t="s">
        <v>699</v>
      </c>
      <c r="H1075" s="361" t="s">
        <v>700</v>
      </c>
      <c r="I1075" s="361" t="s">
        <v>701</v>
      </c>
      <c r="J1075" s="361" t="s">
        <v>702</v>
      </c>
    </row>
    <row r="1076" spans="1:10" ht="51.95" customHeight="1">
      <c r="A1076" s="359" t="s">
        <v>703</v>
      </c>
      <c r="B1076" s="360" t="s">
        <v>198</v>
      </c>
      <c r="C1076" s="359" t="s">
        <v>65</v>
      </c>
      <c r="D1076" s="359" t="s">
        <v>199</v>
      </c>
      <c r="E1076" s="523" t="s">
        <v>942</v>
      </c>
      <c r="F1076" s="523"/>
      <c r="G1076" s="358" t="s">
        <v>1095</v>
      </c>
      <c r="H1076" s="357">
        <v>1</v>
      </c>
      <c r="I1076" s="356">
        <v>223.54</v>
      </c>
      <c r="J1076" s="356">
        <v>223.54</v>
      </c>
    </row>
    <row r="1077" spans="1:10" ht="20.100000000000001" customHeight="1">
      <c r="A1077" s="529"/>
      <c r="B1077" s="529"/>
      <c r="C1077" s="529"/>
      <c r="D1077" s="529"/>
      <c r="E1077" s="529"/>
      <c r="F1077" s="529" t="s">
        <v>943</v>
      </c>
      <c r="G1077" s="529"/>
      <c r="H1077" s="529"/>
      <c r="I1077" s="529"/>
      <c r="J1077" s="349">
        <v>0</v>
      </c>
    </row>
    <row r="1078" spans="1:10" ht="20.100000000000001" customHeight="1">
      <c r="A1078" s="529"/>
      <c r="B1078" s="529"/>
      <c r="C1078" s="529"/>
      <c r="D1078" s="529"/>
      <c r="E1078" s="529"/>
      <c r="F1078" s="529" t="s">
        <v>944</v>
      </c>
      <c r="G1078" s="529"/>
      <c r="H1078" s="529"/>
      <c r="I1078" s="529"/>
      <c r="J1078" s="349">
        <v>1</v>
      </c>
    </row>
    <row r="1079" spans="1:10" ht="20.100000000000001" customHeight="1">
      <c r="A1079" s="529"/>
      <c r="B1079" s="529"/>
      <c r="C1079" s="529"/>
      <c r="D1079" s="529"/>
      <c r="E1079" s="529"/>
      <c r="F1079" s="529" t="s">
        <v>945</v>
      </c>
      <c r="G1079" s="529"/>
      <c r="H1079" s="529"/>
      <c r="I1079" s="529"/>
      <c r="J1079" s="349">
        <v>0</v>
      </c>
    </row>
    <row r="1080" spans="1:10" ht="20.100000000000001" customHeight="1">
      <c r="A1080" s="363" t="s">
        <v>956</v>
      </c>
      <c r="B1080" s="361" t="s">
        <v>695</v>
      </c>
      <c r="C1080" s="363" t="s">
        <v>696</v>
      </c>
      <c r="D1080" s="363" t="s">
        <v>957</v>
      </c>
      <c r="E1080" s="361" t="s">
        <v>948</v>
      </c>
      <c r="F1080" s="361" t="s">
        <v>949</v>
      </c>
      <c r="G1080" s="361" t="s">
        <v>950</v>
      </c>
      <c r="H1080" s="361"/>
      <c r="I1080" s="361"/>
      <c r="J1080" s="361" t="s">
        <v>951</v>
      </c>
    </row>
    <row r="1081" spans="1:10" ht="51.95" customHeight="1">
      <c r="A1081" s="354" t="s">
        <v>703</v>
      </c>
      <c r="B1081" s="355" t="s">
        <v>1280</v>
      </c>
      <c r="C1081" s="354" t="s">
        <v>65</v>
      </c>
      <c r="D1081" s="354" t="s">
        <v>1281</v>
      </c>
      <c r="E1081" s="352">
        <v>1</v>
      </c>
      <c r="F1081" s="353" t="s">
        <v>1095</v>
      </c>
      <c r="G1081" s="531" t="s">
        <v>3168</v>
      </c>
      <c r="H1081" s="531"/>
      <c r="I1081" s="520"/>
      <c r="J1081" s="364" t="s">
        <v>3168</v>
      </c>
    </row>
    <row r="1082" spans="1:10" ht="20.100000000000001" customHeight="1" thickBot="1">
      <c r="A1082" s="529"/>
      <c r="B1082" s="529"/>
      <c r="C1082" s="529"/>
      <c r="D1082" s="529"/>
      <c r="E1082" s="529"/>
      <c r="F1082" s="529" t="s">
        <v>966</v>
      </c>
      <c r="G1082" s="529"/>
      <c r="H1082" s="529"/>
      <c r="I1082" s="529"/>
      <c r="J1082" s="349">
        <v>223.54</v>
      </c>
    </row>
    <row r="1083" spans="1:10" ht="0.95" customHeight="1" thickTop="1">
      <c r="A1083" s="350"/>
      <c r="B1083" s="350"/>
      <c r="C1083" s="350"/>
      <c r="D1083" s="350"/>
      <c r="E1083" s="350"/>
      <c r="F1083" s="350"/>
      <c r="G1083" s="350"/>
      <c r="H1083" s="350"/>
      <c r="I1083" s="350"/>
      <c r="J1083" s="350"/>
    </row>
    <row r="1084" spans="1:10" ht="18" customHeight="1">
      <c r="A1084" s="363" t="s">
        <v>1669</v>
      </c>
      <c r="B1084" s="361" t="s">
        <v>695</v>
      </c>
      <c r="C1084" s="363" t="s">
        <v>696</v>
      </c>
      <c r="D1084" s="363" t="s">
        <v>697</v>
      </c>
      <c r="E1084" s="522" t="s">
        <v>698</v>
      </c>
      <c r="F1084" s="522"/>
      <c r="G1084" s="362" t="s">
        <v>699</v>
      </c>
      <c r="H1084" s="361" t="s">
        <v>700</v>
      </c>
      <c r="I1084" s="361" t="s">
        <v>701</v>
      </c>
      <c r="J1084" s="361" t="s">
        <v>702</v>
      </c>
    </row>
    <row r="1085" spans="1:10" ht="39" customHeight="1">
      <c r="A1085" s="359" t="s">
        <v>703</v>
      </c>
      <c r="B1085" s="360" t="s">
        <v>201</v>
      </c>
      <c r="C1085" s="359" t="s">
        <v>65</v>
      </c>
      <c r="D1085" s="359" t="s">
        <v>202</v>
      </c>
      <c r="E1085" s="523" t="s">
        <v>942</v>
      </c>
      <c r="F1085" s="523"/>
      <c r="G1085" s="358" t="s">
        <v>1095</v>
      </c>
      <c r="H1085" s="357">
        <v>1</v>
      </c>
      <c r="I1085" s="356">
        <v>52.74</v>
      </c>
      <c r="J1085" s="356">
        <v>52.74</v>
      </c>
    </row>
    <row r="1086" spans="1:10" ht="20.100000000000001" customHeight="1">
      <c r="A1086" s="529"/>
      <c r="B1086" s="529"/>
      <c r="C1086" s="529"/>
      <c r="D1086" s="529"/>
      <c r="E1086" s="529"/>
      <c r="F1086" s="529" t="s">
        <v>943</v>
      </c>
      <c r="G1086" s="529"/>
      <c r="H1086" s="529"/>
      <c r="I1086" s="529"/>
      <c r="J1086" s="349">
        <v>0</v>
      </c>
    </row>
    <row r="1087" spans="1:10" ht="20.100000000000001" customHeight="1">
      <c r="A1087" s="529"/>
      <c r="B1087" s="529"/>
      <c r="C1087" s="529"/>
      <c r="D1087" s="529"/>
      <c r="E1087" s="529"/>
      <c r="F1087" s="529" t="s">
        <v>944</v>
      </c>
      <c r="G1087" s="529"/>
      <c r="H1087" s="529"/>
      <c r="I1087" s="529"/>
      <c r="J1087" s="349">
        <v>1</v>
      </c>
    </row>
    <row r="1088" spans="1:10" ht="20.100000000000001" customHeight="1">
      <c r="A1088" s="529"/>
      <c r="B1088" s="529"/>
      <c r="C1088" s="529"/>
      <c r="D1088" s="529"/>
      <c r="E1088" s="529"/>
      <c r="F1088" s="529" t="s">
        <v>945</v>
      </c>
      <c r="G1088" s="529"/>
      <c r="H1088" s="529"/>
      <c r="I1088" s="529"/>
      <c r="J1088" s="349">
        <v>0</v>
      </c>
    </row>
    <row r="1089" spans="1:10" ht="20.100000000000001" customHeight="1">
      <c r="A1089" s="363" t="s">
        <v>946</v>
      </c>
      <c r="B1089" s="361" t="s">
        <v>695</v>
      </c>
      <c r="C1089" s="363" t="s">
        <v>696</v>
      </c>
      <c r="D1089" s="363" t="s">
        <v>947</v>
      </c>
      <c r="E1089" s="361" t="s">
        <v>948</v>
      </c>
      <c r="F1089" s="361" t="s">
        <v>949</v>
      </c>
      <c r="G1089" s="361" t="s">
        <v>950</v>
      </c>
      <c r="H1089" s="361"/>
      <c r="I1089" s="361"/>
      <c r="J1089" s="361" t="s">
        <v>951</v>
      </c>
    </row>
    <row r="1090" spans="1:10" ht="26.1" customHeight="1">
      <c r="A1090" s="373" t="s">
        <v>724</v>
      </c>
      <c r="B1090" s="374" t="s">
        <v>952</v>
      </c>
      <c r="C1090" s="373" t="s">
        <v>65</v>
      </c>
      <c r="D1090" s="373" t="s">
        <v>953</v>
      </c>
      <c r="E1090" s="372">
        <v>0.40799999999999997</v>
      </c>
      <c r="F1090" s="371" t="s">
        <v>954</v>
      </c>
      <c r="G1090" s="530" t="s">
        <v>3164</v>
      </c>
      <c r="H1090" s="530"/>
      <c r="I1090" s="528"/>
      <c r="J1090" s="370" t="s">
        <v>3167</v>
      </c>
    </row>
    <row r="1091" spans="1:10" ht="20.100000000000001" customHeight="1">
      <c r="A1091" s="529"/>
      <c r="B1091" s="529"/>
      <c r="C1091" s="529"/>
      <c r="D1091" s="529"/>
      <c r="E1091" s="529"/>
      <c r="F1091" s="529" t="s">
        <v>955</v>
      </c>
      <c r="G1091" s="529"/>
      <c r="H1091" s="529"/>
      <c r="I1091" s="529"/>
      <c r="J1091" s="349">
        <v>0.73440000000000005</v>
      </c>
    </row>
    <row r="1092" spans="1:10" ht="20.100000000000001" customHeight="1">
      <c r="A1092" s="363" t="s">
        <v>956</v>
      </c>
      <c r="B1092" s="361" t="s">
        <v>695</v>
      </c>
      <c r="C1092" s="363" t="s">
        <v>696</v>
      </c>
      <c r="D1092" s="363" t="s">
        <v>957</v>
      </c>
      <c r="E1092" s="361" t="s">
        <v>948</v>
      </c>
      <c r="F1092" s="361" t="s">
        <v>949</v>
      </c>
      <c r="G1092" s="361" t="s">
        <v>950</v>
      </c>
      <c r="H1092" s="361"/>
      <c r="I1092" s="361"/>
      <c r="J1092" s="361" t="s">
        <v>951</v>
      </c>
    </row>
    <row r="1093" spans="1:10" ht="51.95" customHeight="1">
      <c r="A1093" s="354" t="s">
        <v>703</v>
      </c>
      <c r="B1093" s="355" t="s">
        <v>1285</v>
      </c>
      <c r="C1093" s="354" t="s">
        <v>65</v>
      </c>
      <c r="D1093" s="354" t="s">
        <v>1286</v>
      </c>
      <c r="E1093" s="352">
        <v>1</v>
      </c>
      <c r="F1093" s="353" t="s">
        <v>1095</v>
      </c>
      <c r="G1093" s="531" t="s">
        <v>3166</v>
      </c>
      <c r="H1093" s="531"/>
      <c r="I1093" s="520"/>
      <c r="J1093" s="364" t="s">
        <v>3166</v>
      </c>
    </row>
    <row r="1094" spans="1:10" ht="24" customHeight="1">
      <c r="A1094" s="354" t="s">
        <v>703</v>
      </c>
      <c r="B1094" s="355" t="s">
        <v>962</v>
      </c>
      <c r="C1094" s="354" t="s">
        <v>65</v>
      </c>
      <c r="D1094" s="354" t="s">
        <v>709</v>
      </c>
      <c r="E1094" s="352">
        <v>9.1666700000000004E-2</v>
      </c>
      <c r="F1094" s="353" t="s">
        <v>963</v>
      </c>
      <c r="G1094" s="531" t="s">
        <v>3063</v>
      </c>
      <c r="H1094" s="531"/>
      <c r="I1094" s="520"/>
      <c r="J1094" s="364" t="s">
        <v>3165</v>
      </c>
    </row>
    <row r="1095" spans="1:10" ht="26.1" customHeight="1">
      <c r="A1095" s="354" t="s">
        <v>703</v>
      </c>
      <c r="B1095" s="355" t="s">
        <v>1283</v>
      </c>
      <c r="C1095" s="354" t="s">
        <v>65</v>
      </c>
      <c r="D1095" s="354" t="s">
        <v>1284</v>
      </c>
      <c r="E1095" s="352">
        <v>1</v>
      </c>
      <c r="F1095" s="353" t="s">
        <v>1095</v>
      </c>
      <c r="G1095" s="531" t="s">
        <v>3164</v>
      </c>
      <c r="H1095" s="531"/>
      <c r="I1095" s="520"/>
      <c r="J1095" s="364" t="s">
        <v>3164</v>
      </c>
    </row>
    <row r="1096" spans="1:10" ht="24" customHeight="1">
      <c r="A1096" s="354" t="s">
        <v>703</v>
      </c>
      <c r="B1096" s="355" t="s">
        <v>1287</v>
      </c>
      <c r="C1096" s="354" t="s">
        <v>65</v>
      </c>
      <c r="D1096" s="354" t="s">
        <v>1288</v>
      </c>
      <c r="E1096" s="352">
        <v>0.1833333</v>
      </c>
      <c r="F1096" s="353" t="s">
        <v>963</v>
      </c>
      <c r="G1096" s="531" t="s">
        <v>3163</v>
      </c>
      <c r="H1096" s="531"/>
      <c r="I1096" s="520"/>
      <c r="J1096" s="364" t="s">
        <v>3162</v>
      </c>
    </row>
    <row r="1097" spans="1:10" ht="20.100000000000001" customHeight="1" thickBot="1">
      <c r="A1097" s="529"/>
      <c r="B1097" s="529"/>
      <c r="C1097" s="529"/>
      <c r="D1097" s="529"/>
      <c r="E1097" s="529"/>
      <c r="F1097" s="529" t="s">
        <v>966</v>
      </c>
      <c r="G1097" s="529"/>
      <c r="H1097" s="529"/>
      <c r="I1097" s="529"/>
      <c r="J1097" s="349">
        <v>52.001899999999999</v>
      </c>
    </row>
    <row r="1098" spans="1:10" ht="0.95" customHeight="1" thickTop="1">
      <c r="A1098" s="350"/>
      <c r="B1098" s="350"/>
      <c r="C1098" s="350"/>
      <c r="D1098" s="350"/>
      <c r="E1098" s="350"/>
      <c r="F1098" s="350"/>
      <c r="G1098" s="350"/>
      <c r="H1098" s="350"/>
      <c r="I1098" s="350"/>
      <c r="J1098" s="350"/>
    </row>
    <row r="1099" spans="1:10" ht="18" customHeight="1">
      <c r="A1099" s="363" t="s">
        <v>1670</v>
      </c>
      <c r="B1099" s="361" t="s">
        <v>695</v>
      </c>
      <c r="C1099" s="363" t="s">
        <v>696</v>
      </c>
      <c r="D1099" s="363" t="s">
        <v>697</v>
      </c>
      <c r="E1099" s="522" t="s">
        <v>698</v>
      </c>
      <c r="F1099" s="522"/>
      <c r="G1099" s="362" t="s">
        <v>699</v>
      </c>
      <c r="H1099" s="361" t="s">
        <v>700</v>
      </c>
      <c r="I1099" s="361" t="s">
        <v>701</v>
      </c>
      <c r="J1099" s="361" t="s">
        <v>702</v>
      </c>
    </row>
    <row r="1100" spans="1:10" ht="51.95" customHeight="1">
      <c r="A1100" s="359" t="s">
        <v>703</v>
      </c>
      <c r="B1100" s="360" t="s">
        <v>341</v>
      </c>
      <c r="C1100" s="359" t="s">
        <v>65</v>
      </c>
      <c r="D1100" s="359" t="s">
        <v>1671</v>
      </c>
      <c r="E1100" s="523" t="s">
        <v>942</v>
      </c>
      <c r="F1100" s="523"/>
      <c r="G1100" s="358" t="s">
        <v>990</v>
      </c>
      <c r="H1100" s="357">
        <v>1</v>
      </c>
      <c r="I1100" s="356">
        <v>180.91</v>
      </c>
      <c r="J1100" s="356">
        <v>180.91</v>
      </c>
    </row>
    <row r="1101" spans="1:10" ht="20.100000000000001" customHeight="1">
      <c r="A1101" s="529"/>
      <c r="B1101" s="529"/>
      <c r="C1101" s="529"/>
      <c r="D1101" s="529"/>
      <c r="E1101" s="529"/>
      <c r="F1101" s="529" t="s">
        <v>943</v>
      </c>
      <c r="G1101" s="529"/>
      <c r="H1101" s="529"/>
      <c r="I1101" s="529"/>
      <c r="J1101" s="349">
        <v>0</v>
      </c>
    </row>
    <row r="1102" spans="1:10" ht="20.100000000000001" customHeight="1">
      <c r="A1102" s="529"/>
      <c r="B1102" s="529"/>
      <c r="C1102" s="529"/>
      <c r="D1102" s="529"/>
      <c r="E1102" s="529"/>
      <c r="F1102" s="529" t="s">
        <v>944</v>
      </c>
      <c r="G1102" s="529"/>
      <c r="H1102" s="529"/>
      <c r="I1102" s="529"/>
      <c r="J1102" s="349">
        <v>1</v>
      </c>
    </row>
    <row r="1103" spans="1:10" ht="20.100000000000001" customHeight="1">
      <c r="A1103" s="529"/>
      <c r="B1103" s="529"/>
      <c r="C1103" s="529"/>
      <c r="D1103" s="529"/>
      <c r="E1103" s="529"/>
      <c r="F1103" s="529" t="s">
        <v>945</v>
      </c>
      <c r="G1103" s="529"/>
      <c r="H1103" s="529"/>
      <c r="I1103" s="529"/>
      <c r="J1103" s="349">
        <v>0</v>
      </c>
    </row>
    <row r="1104" spans="1:10" ht="20.100000000000001" customHeight="1">
      <c r="A1104" s="363" t="s">
        <v>946</v>
      </c>
      <c r="B1104" s="361" t="s">
        <v>695</v>
      </c>
      <c r="C1104" s="363" t="s">
        <v>696</v>
      </c>
      <c r="D1104" s="363" t="s">
        <v>947</v>
      </c>
      <c r="E1104" s="361" t="s">
        <v>948</v>
      </c>
      <c r="F1104" s="361" t="s">
        <v>949</v>
      </c>
      <c r="G1104" s="361" t="s">
        <v>950</v>
      </c>
      <c r="H1104" s="361"/>
      <c r="I1104" s="361"/>
      <c r="J1104" s="361" t="s">
        <v>951</v>
      </c>
    </row>
    <row r="1105" spans="1:10" ht="26.1" customHeight="1">
      <c r="A1105" s="373" t="s">
        <v>724</v>
      </c>
      <c r="B1105" s="374" t="s">
        <v>1478</v>
      </c>
      <c r="C1105" s="373" t="s">
        <v>65</v>
      </c>
      <c r="D1105" s="373" t="s">
        <v>1479</v>
      </c>
      <c r="E1105" s="372">
        <v>6</v>
      </c>
      <c r="F1105" s="371" t="s">
        <v>990</v>
      </c>
      <c r="G1105" s="530" t="s">
        <v>1480</v>
      </c>
      <c r="H1105" s="530"/>
      <c r="I1105" s="528"/>
      <c r="J1105" s="370" t="s">
        <v>1675</v>
      </c>
    </row>
    <row r="1106" spans="1:10" ht="65.099999999999994" customHeight="1">
      <c r="A1106" s="373" t="s">
        <v>724</v>
      </c>
      <c r="B1106" s="374" t="s">
        <v>1672</v>
      </c>
      <c r="C1106" s="373" t="s">
        <v>65</v>
      </c>
      <c r="D1106" s="373" t="s">
        <v>1673</v>
      </c>
      <c r="E1106" s="372">
        <v>1</v>
      </c>
      <c r="F1106" s="371" t="s">
        <v>990</v>
      </c>
      <c r="G1106" s="530" t="s">
        <v>3161</v>
      </c>
      <c r="H1106" s="530"/>
      <c r="I1106" s="528"/>
      <c r="J1106" s="370" t="s">
        <v>3161</v>
      </c>
    </row>
    <row r="1107" spans="1:10" ht="26.1" customHeight="1">
      <c r="A1107" s="373" t="s">
        <v>724</v>
      </c>
      <c r="B1107" s="374" t="s">
        <v>1474</v>
      </c>
      <c r="C1107" s="373" t="s">
        <v>65</v>
      </c>
      <c r="D1107" s="373" t="s">
        <v>1475</v>
      </c>
      <c r="E1107" s="372">
        <v>6</v>
      </c>
      <c r="F1107" s="371" t="s">
        <v>990</v>
      </c>
      <c r="G1107" s="530" t="s">
        <v>1476</v>
      </c>
      <c r="H1107" s="530"/>
      <c r="I1107" s="528"/>
      <c r="J1107" s="370" t="s">
        <v>1674</v>
      </c>
    </row>
    <row r="1108" spans="1:10" ht="20.100000000000001" customHeight="1">
      <c r="A1108" s="529"/>
      <c r="B1108" s="529"/>
      <c r="C1108" s="529"/>
      <c r="D1108" s="529"/>
      <c r="E1108" s="529"/>
      <c r="F1108" s="529" t="s">
        <v>955</v>
      </c>
      <c r="G1108" s="529"/>
      <c r="H1108" s="529"/>
      <c r="I1108" s="529"/>
      <c r="J1108" s="349">
        <v>152.30000000000001</v>
      </c>
    </row>
    <row r="1109" spans="1:10" ht="20.100000000000001" customHeight="1">
      <c r="A1109" s="363" t="s">
        <v>956</v>
      </c>
      <c r="B1109" s="361" t="s">
        <v>695</v>
      </c>
      <c r="C1109" s="363" t="s">
        <v>696</v>
      </c>
      <c r="D1109" s="363" t="s">
        <v>957</v>
      </c>
      <c r="E1109" s="361" t="s">
        <v>948</v>
      </c>
      <c r="F1109" s="361" t="s">
        <v>949</v>
      </c>
      <c r="G1109" s="361" t="s">
        <v>950</v>
      </c>
      <c r="H1109" s="361"/>
      <c r="I1109" s="361"/>
      <c r="J1109" s="361" t="s">
        <v>951</v>
      </c>
    </row>
    <row r="1110" spans="1:10" ht="24" customHeight="1">
      <c r="A1110" s="354" t="s">
        <v>703</v>
      </c>
      <c r="B1110" s="355" t="s">
        <v>964</v>
      </c>
      <c r="C1110" s="354" t="s">
        <v>65</v>
      </c>
      <c r="D1110" s="354" t="s">
        <v>965</v>
      </c>
      <c r="E1110" s="352">
        <v>0.48888890000000002</v>
      </c>
      <c r="F1110" s="353" t="s">
        <v>963</v>
      </c>
      <c r="G1110" s="531" t="s">
        <v>3061</v>
      </c>
      <c r="H1110" s="531"/>
      <c r="I1110" s="520"/>
      <c r="J1110" s="364" t="s">
        <v>3159</v>
      </c>
    </row>
    <row r="1111" spans="1:10" ht="24" customHeight="1">
      <c r="A1111" s="354" t="s">
        <v>703</v>
      </c>
      <c r="B1111" s="355" t="s">
        <v>962</v>
      </c>
      <c r="C1111" s="354" t="s">
        <v>65</v>
      </c>
      <c r="D1111" s="354" t="s">
        <v>709</v>
      </c>
      <c r="E1111" s="352">
        <v>0.48888890000000002</v>
      </c>
      <c r="F1111" s="353" t="s">
        <v>963</v>
      </c>
      <c r="G1111" s="531" t="s">
        <v>3063</v>
      </c>
      <c r="H1111" s="531"/>
      <c r="I1111" s="520"/>
      <c r="J1111" s="364" t="s">
        <v>3158</v>
      </c>
    </row>
    <row r="1112" spans="1:10" ht="20.100000000000001" customHeight="1" thickBot="1">
      <c r="A1112" s="529"/>
      <c r="B1112" s="529"/>
      <c r="C1112" s="529"/>
      <c r="D1112" s="529"/>
      <c r="E1112" s="529"/>
      <c r="F1112" s="529" t="s">
        <v>966</v>
      </c>
      <c r="G1112" s="529"/>
      <c r="H1112" s="529"/>
      <c r="I1112" s="529"/>
      <c r="J1112" s="349">
        <v>28.6097</v>
      </c>
    </row>
    <row r="1113" spans="1:10" ht="0.95" customHeight="1" thickTop="1">
      <c r="A1113" s="350"/>
      <c r="B1113" s="350"/>
      <c r="C1113" s="350"/>
      <c r="D1113" s="350"/>
      <c r="E1113" s="350"/>
      <c r="F1113" s="350"/>
      <c r="G1113" s="350"/>
      <c r="H1113" s="350"/>
      <c r="I1113" s="350"/>
      <c r="J1113" s="350"/>
    </row>
    <row r="1114" spans="1:10" ht="18" customHeight="1">
      <c r="A1114" s="363" t="s">
        <v>1676</v>
      </c>
      <c r="B1114" s="361" t="s">
        <v>695</v>
      </c>
      <c r="C1114" s="363" t="s">
        <v>696</v>
      </c>
      <c r="D1114" s="363" t="s">
        <v>697</v>
      </c>
      <c r="E1114" s="522" t="s">
        <v>698</v>
      </c>
      <c r="F1114" s="522"/>
      <c r="G1114" s="362" t="s">
        <v>699</v>
      </c>
      <c r="H1114" s="361" t="s">
        <v>700</v>
      </c>
      <c r="I1114" s="361" t="s">
        <v>701</v>
      </c>
      <c r="J1114" s="361" t="s">
        <v>702</v>
      </c>
    </row>
    <row r="1115" spans="1:10" ht="51.95" customHeight="1">
      <c r="A1115" s="359" t="s">
        <v>703</v>
      </c>
      <c r="B1115" s="360" t="s">
        <v>344</v>
      </c>
      <c r="C1115" s="359" t="s">
        <v>65</v>
      </c>
      <c r="D1115" s="359" t="s">
        <v>1677</v>
      </c>
      <c r="E1115" s="523" t="s">
        <v>942</v>
      </c>
      <c r="F1115" s="523"/>
      <c r="G1115" s="358" t="s">
        <v>990</v>
      </c>
      <c r="H1115" s="357">
        <v>1</v>
      </c>
      <c r="I1115" s="356">
        <v>132.07</v>
      </c>
      <c r="J1115" s="356">
        <v>132.07</v>
      </c>
    </row>
    <row r="1116" spans="1:10" ht="20.100000000000001" customHeight="1">
      <c r="A1116" s="529"/>
      <c r="B1116" s="529"/>
      <c r="C1116" s="529"/>
      <c r="D1116" s="529"/>
      <c r="E1116" s="529"/>
      <c r="F1116" s="529" t="s">
        <v>943</v>
      </c>
      <c r="G1116" s="529"/>
      <c r="H1116" s="529"/>
      <c r="I1116" s="529"/>
      <c r="J1116" s="349">
        <v>0</v>
      </c>
    </row>
    <row r="1117" spans="1:10" ht="20.100000000000001" customHeight="1">
      <c r="A1117" s="529"/>
      <c r="B1117" s="529"/>
      <c r="C1117" s="529"/>
      <c r="D1117" s="529"/>
      <c r="E1117" s="529"/>
      <c r="F1117" s="529" t="s">
        <v>944</v>
      </c>
      <c r="G1117" s="529"/>
      <c r="H1117" s="529"/>
      <c r="I1117" s="529"/>
      <c r="J1117" s="349">
        <v>1</v>
      </c>
    </row>
    <row r="1118" spans="1:10" ht="20.100000000000001" customHeight="1">
      <c r="A1118" s="529"/>
      <c r="B1118" s="529"/>
      <c r="C1118" s="529"/>
      <c r="D1118" s="529"/>
      <c r="E1118" s="529"/>
      <c r="F1118" s="529" t="s">
        <v>945</v>
      </c>
      <c r="G1118" s="529"/>
      <c r="H1118" s="529"/>
      <c r="I1118" s="529"/>
      <c r="J1118" s="349">
        <v>0</v>
      </c>
    </row>
    <row r="1119" spans="1:10" ht="20.100000000000001" customHeight="1">
      <c r="A1119" s="363" t="s">
        <v>946</v>
      </c>
      <c r="B1119" s="361" t="s">
        <v>695</v>
      </c>
      <c r="C1119" s="363" t="s">
        <v>696</v>
      </c>
      <c r="D1119" s="363" t="s">
        <v>947</v>
      </c>
      <c r="E1119" s="361" t="s">
        <v>948</v>
      </c>
      <c r="F1119" s="361" t="s">
        <v>949</v>
      </c>
      <c r="G1119" s="361" t="s">
        <v>950</v>
      </c>
      <c r="H1119" s="361"/>
      <c r="I1119" s="361"/>
      <c r="J1119" s="361" t="s">
        <v>951</v>
      </c>
    </row>
    <row r="1120" spans="1:10" ht="51.95" customHeight="1">
      <c r="A1120" s="373" t="s">
        <v>724</v>
      </c>
      <c r="B1120" s="374" t="s">
        <v>1678</v>
      </c>
      <c r="C1120" s="373" t="s">
        <v>65</v>
      </c>
      <c r="D1120" s="373" t="s">
        <v>1679</v>
      </c>
      <c r="E1120" s="372">
        <v>1</v>
      </c>
      <c r="F1120" s="371" t="s">
        <v>990</v>
      </c>
      <c r="G1120" s="530" t="s">
        <v>3160</v>
      </c>
      <c r="H1120" s="530"/>
      <c r="I1120" s="528"/>
      <c r="J1120" s="370" t="s">
        <v>3160</v>
      </c>
    </row>
    <row r="1121" spans="1:10" ht="26.1" customHeight="1">
      <c r="A1121" s="373" t="s">
        <v>724</v>
      </c>
      <c r="B1121" s="374" t="s">
        <v>1474</v>
      </c>
      <c r="C1121" s="373" t="s">
        <v>65</v>
      </c>
      <c r="D1121" s="373" t="s">
        <v>1475</v>
      </c>
      <c r="E1121" s="372">
        <v>6</v>
      </c>
      <c r="F1121" s="371" t="s">
        <v>990</v>
      </c>
      <c r="G1121" s="530" t="s">
        <v>1476</v>
      </c>
      <c r="H1121" s="530"/>
      <c r="I1121" s="528"/>
      <c r="J1121" s="370" t="s">
        <v>1674</v>
      </c>
    </row>
    <row r="1122" spans="1:10" ht="26.1" customHeight="1">
      <c r="A1122" s="373" t="s">
        <v>724</v>
      </c>
      <c r="B1122" s="374" t="s">
        <v>1478</v>
      </c>
      <c r="C1122" s="373" t="s">
        <v>65</v>
      </c>
      <c r="D1122" s="373" t="s">
        <v>1479</v>
      </c>
      <c r="E1122" s="372">
        <v>6</v>
      </c>
      <c r="F1122" s="371" t="s">
        <v>990</v>
      </c>
      <c r="G1122" s="530" t="s">
        <v>1480</v>
      </c>
      <c r="H1122" s="530"/>
      <c r="I1122" s="528"/>
      <c r="J1122" s="370" t="s">
        <v>1675</v>
      </c>
    </row>
    <row r="1123" spans="1:10" ht="20.100000000000001" customHeight="1">
      <c r="A1123" s="529"/>
      <c r="B1123" s="529"/>
      <c r="C1123" s="529"/>
      <c r="D1123" s="529"/>
      <c r="E1123" s="529"/>
      <c r="F1123" s="529" t="s">
        <v>955</v>
      </c>
      <c r="G1123" s="529"/>
      <c r="H1123" s="529"/>
      <c r="I1123" s="529"/>
      <c r="J1123" s="349">
        <v>103.46</v>
      </c>
    </row>
    <row r="1124" spans="1:10" ht="20.100000000000001" customHeight="1">
      <c r="A1124" s="363" t="s">
        <v>956</v>
      </c>
      <c r="B1124" s="361" t="s">
        <v>695</v>
      </c>
      <c r="C1124" s="363" t="s">
        <v>696</v>
      </c>
      <c r="D1124" s="363" t="s">
        <v>957</v>
      </c>
      <c r="E1124" s="361" t="s">
        <v>948</v>
      </c>
      <c r="F1124" s="361" t="s">
        <v>949</v>
      </c>
      <c r="G1124" s="361" t="s">
        <v>950</v>
      </c>
      <c r="H1124" s="361"/>
      <c r="I1124" s="361"/>
      <c r="J1124" s="361" t="s">
        <v>951</v>
      </c>
    </row>
    <row r="1125" spans="1:10" ht="24" customHeight="1">
      <c r="A1125" s="354" t="s">
        <v>703</v>
      </c>
      <c r="B1125" s="355" t="s">
        <v>964</v>
      </c>
      <c r="C1125" s="354" t="s">
        <v>65</v>
      </c>
      <c r="D1125" s="354" t="s">
        <v>965</v>
      </c>
      <c r="E1125" s="352">
        <v>0.48888890000000002</v>
      </c>
      <c r="F1125" s="353" t="s">
        <v>963</v>
      </c>
      <c r="G1125" s="531" t="s">
        <v>3061</v>
      </c>
      <c r="H1125" s="531"/>
      <c r="I1125" s="520"/>
      <c r="J1125" s="364" t="s">
        <v>3159</v>
      </c>
    </row>
    <row r="1126" spans="1:10" ht="24" customHeight="1">
      <c r="A1126" s="354" t="s">
        <v>703</v>
      </c>
      <c r="B1126" s="355" t="s">
        <v>962</v>
      </c>
      <c r="C1126" s="354" t="s">
        <v>65</v>
      </c>
      <c r="D1126" s="354" t="s">
        <v>709</v>
      </c>
      <c r="E1126" s="352">
        <v>0.48888890000000002</v>
      </c>
      <c r="F1126" s="353" t="s">
        <v>963</v>
      </c>
      <c r="G1126" s="531" t="s">
        <v>3063</v>
      </c>
      <c r="H1126" s="531"/>
      <c r="I1126" s="520"/>
      <c r="J1126" s="364" t="s">
        <v>3158</v>
      </c>
    </row>
    <row r="1127" spans="1:10" ht="20.100000000000001" customHeight="1" thickBot="1">
      <c r="A1127" s="529"/>
      <c r="B1127" s="529"/>
      <c r="C1127" s="529"/>
      <c r="D1127" s="529"/>
      <c r="E1127" s="529"/>
      <c r="F1127" s="529" t="s">
        <v>966</v>
      </c>
      <c r="G1127" s="529"/>
      <c r="H1127" s="529"/>
      <c r="I1127" s="529"/>
      <c r="J1127" s="349">
        <v>28.6097</v>
      </c>
    </row>
    <row r="1128" spans="1:10" ht="0.95" customHeight="1" thickTop="1">
      <c r="A1128" s="350"/>
      <c r="B1128" s="350"/>
      <c r="C1128" s="350"/>
      <c r="D1128" s="350"/>
      <c r="E1128" s="350"/>
      <c r="F1128" s="350"/>
      <c r="G1128" s="350"/>
      <c r="H1128" s="350"/>
      <c r="I1128" s="350"/>
      <c r="J1128" s="350"/>
    </row>
    <row r="1129" spans="1:10" ht="18" customHeight="1">
      <c r="A1129" s="363" t="s">
        <v>1680</v>
      </c>
      <c r="B1129" s="361" t="s">
        <v>695</v>
      </c>
      <c r="C1129" s="363" t="s">
        <v>696</v>
      </c>
      <c r="D1129" s="363" t="s">
        <v>697</v>
      </c>
      <c r="E1129" s="522" t="s">
        <v>698</v>
      </c>
      <c r="F1129" s="522"/>
      <c r="G1129" s="362" t="s">
        <v>699</v>
      </c>
      <c r="H1129" s="361" t="s">
        <v>700</v>
      </c>
      <c r="I1129" s="361" t="s">
        <v>701</v>
      </c>
      <c r="J1129" s="361" t="s">
        <v>702</v>
      </c>
    </row>
    <row r="1130" spans="1:10" ht="39" customHeight="1">
      <c r="A1130" s="359" t="s">
        <v>703</v>
      </c>
      <c r="B1130" s="360" t="s">
        <v>347</v>
      </c>
      <c r="C1130" s="359" t="s">
        <v>65</v>
      </c>
      <c r="D1130" s="359" t="s">
        <v>1681</v>
      </c>
      <c r="E1130" s="523" t="s">
        <v>942</v>
      </c>
      <c r="F1130" s="523"/>
      <c r="G1130" s="358" t="s">
        <v>990</v>
      </c>
      <c r="H1130" s="357">
        <v>1</v>
      </c>
      <c r="I1130" s="356">
        <v>65.31</v>
      </c>
      <c r="J1130" s="356">
        <v>65.31</v>
      </c>
    </row>
    <row r="1131" spans="1:10" ht="20.100000000000001" customHeight="1">
      <c r="A1131" s="529"/>
      <c r="B1131" s="529"/>
      <c r="C1131" s="529"/>
      <c r="D1131" s="529"/>
      <c r="E1131" s="529"/>
      <c r="F1131" s="529" t="s">
        <v>943</v>
      </c>
      <c r="G1131" s="529"/>
      <c r="H1131" s="529"/>
      <c r="I1131" s="529"/>
      <c r="J1131" s="349">
        <v>0</v>
      </c>
    </row>
    <row r="1132" spans="1:10" ht="20.100000000000001" customHeight="1">
      <c r="A1132" s="529"/>
      <c r="B1132" s="529"/>
      <c r="C1132" s="529"/>
      <c r="D1132" s="529"/>
      <c r="E1132" s="529"/>
      <c r="F1132" s="529" t="s">
        <v>944</v>
      </c>
      <c r="G1132" s="529"/>
      <c r="H1132" s="529"/>
      <c r="I1132" s="529"/>
      <c r="J1132" s="349">
        <v>1</v>
      </c>
    </row>
    <row r="1133" spans="1:10" ht="20.100000000000001" customHeight="1">
      <c r="A1133" s="529"/>
      <c r="B1133" s="529"/>
      <c r="C1133" s="529"/>
      <c r="D1133" s="529"/>
      <c r="E1133" s="529"/>
      <c r="F1133" s="529" t="s">
        <v>945</v>
      </c>
      <c r="G1133" s="529"/>
      <c r="H1133" s="529"/>
      <c r="I1133" s="529"/>
      <c r="J1133" s="349">
        <v>0</v>
      </c>
    </row>
    <row r="1134" spans="1:10" ht="20.100000000000001" customHeight="1">
      <c r="A1134" s="363" t="s">
        <v>946</v>
      </c>
      <c r="B1134" s="361" t="s">
        <v>695</v>
      </c>
      <c r="C1134" s="363" t="s">
        <v>696</v>
      </c>
      <c r="D1134" s="363" t="s">
        <v>947</v>
      </c>
      <c r="E1134" s="361" t="s">
        <v>948</v>
      </c>
      <c r="F1134" s="361" t="s">
        <v>949</v>
      </c>
      <c r="G1134" s="361" t="s">
        <v>950</v>
      </c>
      <c r="H1134" s="361"/>
      <c r="I1134" s="361"/>
      <c r="J1134" s="361" t="s">
        <v>951</v>
      </c>
    </row>
    <row r="1135" spans="1:10" ht="65.099999999999994" customHeight="1">
      <c r="A1135" s="373" t="s">
        <v>724</v>
      </c>
      <c r="B1135" s="374" t="s">
        <v>1682</v>
      </c>
      <c r="C1135" s="373" t="s">
        <v>65</v>
      </c>
      <c r="D1135" s="373" t="s">
        <v>1683</v>
      </c>
      <c r="E1135" s="372">
        <v>1</v>
      </c>
      <c r="F1135" s="371" t="s">
        <v>990</v>
      </c>
      <c r="G1135" s="530" t="s">
        <v>3157</v>
      </c>
      <c r="H1135" s="530"/>
      <c r="I1135" s="528"/>
      <c r="J1135" s="370" t="s">
        <v>3157</v>
      </c>
    </row>
    <row r="1136" spans="1:10" ht="20.100000000000001" customHeight="1">
      <c r="A1136" s="529"/>
      <c r="B1136" s="529"/>
      <c r="C1136" s="529"/>
      <c r="D1136" s="529"/>
      <c r="E1136" s="529"/>
      <c r="F1136" s="529" t="s">
        <v>955</v>
      </c>
      <c r="G1136" s="529"/>
      <c r="H1136" s="529"/>
      <c r="I1136" s="529"/>
      <c r="J1136" s="349">
        <v>35.96</v>
      </c>
    </row>
    <row r="1137" spans="1:10" ht="20.100000000000001" customHeight="1">
      <c r="A1137" s="363" t="s">
        <v>956</v>
      </c>
      <c r="B1137" s="361" t="s">
        <v>695</v>
      </c>
      <c r="C1137" s="363" t="s">
        <v>696</v>
      </c>
      <c r="D1137" s="363" t="s">
        <v>957</v>
      </c>
      <c r="E1137" s="361" t="s">
        <v>948</v>
      </c>
      <c r="F1137" s="361" t="s">
        <v>949</v>
      </c>
      <c r="G1137" s="361" t="s">
        <v>950</v>
      </c>
      <c r="H1137" s="361"/>
      <c r="I1137" s="361"/>
      <c r="J1137" s="361" t="s">
        <v>951</v>
      </c>
    </row>
    <row r="1138" spans="1:10" ht="26.1" customHeight="1">
      <c r="A1138" s="354" t="s">
        <v>703</v>
      </c>
      <c r="B1138" s="355" t="s">
        <v>1489</v>
      </c>
      <c r="C1138" s="354" t="s">
        <v>65</v>
      </c>
      <c r="D1138" s="354" t="s">
        <v>1490</v>
      </c>
      <c r="E1138" s="352">
        <v>0.48888890000000002</v>
      </c>
      <c r="F1138" s="353" t="s">
        <v>963</v>
      </c>
      <c r="G1138" s="531" t="s">
        <v>3152</v>
      </c>
      <c r="H1138" s="531"/>
      <c r="I1138" s="520"/>
      <c r="J1138" s="364" t="s">
        <v>3154</v>
      </c>
    </row>
    <row r="1139" spans="1:10" ht="24" customHeight="1">
      <c r="A1139" s="354" t="s">
        <v>703</v>
      </c>
      <c r="B1139" s="355" t="s">
        <v>1487</v>
      </c>
      <c r="C1139" s="354" t="s">
        <v>65</v>
      </c>
      <c r="D1139" s="354" t="s">
        <v>1488</v>
      </c>
      <c r="E1139" s="352">
        <v>0.48888890000000002</v>
      </c>
      <c r="F1139" s="353" t="s">
        <v>963</v>
      </c>
      <c r="G1139" s="531" t="s">
        <v>3153</v>
      </c>
      <c r="H1139" s="531"/>
      <c r="I1139" s="520"/>
      <c r="J1139" s="364" t="s">
        <v>3155</v>
      </c>
    </row>
    <row r="1140" spans="1:10" ht="20.100000000000001" customHeight="1" thickBot="1">
      <c r="A1140" s="529"/>
      <c r="B1140" s="529"/>
      <c r="C1140" s="529"/>
      <c r="D1140" s="529"/>
      <c r="E1140" s="529"/>
      <c r="F1140" s="529" t="s">
        <v>966</v>
      </c>
      <c r="G1140" s="529"/>
      <c r="H1140" s="529"/>
      <c r="I1140" s="529"/>
      <c r="J1140" s="349">
        <v>29.347999999999999</v>
      </c>
    </row>
    <row r="1141" spans="1:10" ht="0.95" customHeight="1" thickTop="1">
      <c r="A1141" s="350"/>
      <c r="B1141" s="350"/>
      <c r="C1141" s="350"/>
      <c r="D1141" s="350"/>
      <c r="E1141" s="350"/>
      <c r="F1141" s="350"/>
      <c r="G1141" s="350"/>
      <c r="H1141" s="350"/>
      <c r="I1141" s="350"/>
      <c r="J1141" s="350"/>
    </row>
    <row r="1142" spans="1:10" ht="18" customHeight="1">
      <c r="A1142" s="363" t="s">
        <v>1684</v>
      </c>
      <c r="B1142" s="361" t="s">
        <v>695</v>
      </c>
      <c r="C1142" s="363" t="s">
        <v>696</v>
      </c>
      <c r="D1142" s="363" t="s">
        <v>697</v>
      </c>
      <c r="E1142" s="522" t="s">
        <v>698</v>
      </c>
      <c r="F1142" s="522"/>
      <c r="G1142" s="362" t="s">
        <v>699</v>
      </c>
      <c r="H1142" s="361" t="s">
        <v>700</v>
      </c>
      <c r="I1142" s="361" t="s">
        <v>701</v>
      </c>
      <c r="J1142" s="361" t="s">
        <v>702</v>
      </c>
    </row>
    <row r="1143" spans="1:10" ht="39" customHeight="1">
      <c r="A1143" s="359" t="s">
        <v>703</v>
      </c>
      <c r="B1143" s="360" t="s">
        <v>350</v>
      </c>
      <c r="C1143" s="359" t="s">
        <v>65</v>
      </c>
      <c r="D1143" s="359" t="s">
        <v>3014</v>
      </c>
      <c r="E1143" s="523" t="s">
        <v>942</v>
      </c>
      <c r="F1143" s="523"/>
      <c r="G1143" s="358" t="s">
        <v>990</v>
      </c>
      <c r="H1143" s="357">
        <v>1</v>
      </c>
      <c r="I1143" s="356">
        <v>72.34</v>
      </c>
      <c r="J1143" s="356">
        <v>72.34</v>
      </c>
    </row>
    <row r="1144" spans="1:10" ht="20.100000000000001" customHeight="1">
      <c r="A1144" s="529"/>
      <c r="B1144" s="529"/>
      <c r="C1144" s="529"/>
      <c r="D1144" s="529"/>
      <c r="E1144" s="529"/>
      <c r="F1144" s="529" t="s">
        <v>943</v>
      </c>
      <c r="G1144" s="529"/>
      <c r="H1144" s="529"/>
      <c r="I1144" s="529"/>
      <c r="J1144" s="349">
        <v>0</v>
      </c>
    </row>
    <row r="1145" spans="1:10" ht="20.100000000000001" customHeight="1">
      <c r="A1145" s="529"/>
      <c r="B1145" s="529"/>
      <c r="C1145" s="529"/>
      <c r="D1145" s="529"/>
      <c r="E1145" s="529"/>
      <c r="F1145" s="529" t="s">
        <v>944</v>
      </c>
      <c r="G1145" s="529"/>
      <c r="H1145" s="529"/>
      <c r="I1145" s="529"/>
      <c r="J1145" s="349">
        <v>1</v>
      </c>
    </row>
    <row r="1146" spans="1:10" ht="20.100000000000001" customHeight="1">
      <c r="A1146" s="529"/>
      <c r="B1146" s="529"/>
      <c r="C1146" s="529"/>
      <c r="D1146" s="529"/>
      <c r="E1146" s="529"/>
      <c r="F1146" s="529" t="s">
        <v>945</v>
      </c>
      <c r="G1146" s="529"/>
      <c r="H1146" s="529"/>
      <c r="I1146" s="529"/>
      <c r="J1146" s="349">
        <v>0</v>
      </c>
    </row>
    <row r="1147" spans="1:10" ht="20.100000000000001" customHeight="1">
      <c r="A1147" s="363" t="s">
        <v>946</v>
      </c>
      <c r="B1147" s="361" t="s">
        <v>695</v>
      </c>
      <c r="C1147" s="363" t="s">
        <v>696</v>
      </c>
      <c r="D1147" s="363" t="s">
        <v>947</v>
      </c>
      <c r="E1147" s="361" t="s">
        <v>948</v>
      </c>
      <c r="F1147" s="361" t="s">
        <v>949</v>
      </c>
      <c r="G1147" s="361" t="s">
        <v>950</v>
      </c>
      <c r="H1147" s="361"/>
      <c r="I1147" s="361"/>
      <c r="J1147" s="361" t="s">
        <v>951</v>
      </c>
    </row>
    <row r="1148" spans="1:10" ht="39" customHeight="1">
      <c r="A1148" s="373" t="s">
        <v>724</v>
      </c>
      <c r="B1148" s="374" t="s">
        <v>1685</v>
      </c>
      <c r="C1148" s="373" t="s">
        <v>65</v>
      </c>
      <c r="D1148" s="373" t="s">
        <v>1686</v>
      </c>
      <c r="E1148" s="372">
        <v>1</v>
      </c>
      <c r="F1148" s="371" t="s">
        <v>990</v>
      </c>
      <c r="G1148" s="530" t="s">
        <v>3156</v>
      </c>
      <c r="H1148" s="530"/>
      <c r="I1148" s="528"/>
      <c r="J1148" s="370" t="s">
        <v>3156</v>
      </c>
    </row>
    <row r="1149" spans="1:10" ht="20.100000000000001" customHeight="1">
      <c r="A1149" s="529"/>
      <c r="B1149" s="529"/>
      <c r="C1149" s="529"/>
      <c r="D1149" s="529"/>
      <c r="E1149" s="529"/>
      <c r="F1149" s="529" t="s">
        <v>955</v>
      </c>
      <c r="G1149" s="529"/>
      <c r="H1149" s="529"/>
      <c r="I1149" s="529"/>
      <c r="J1149" s="349">
        <v>42.99</v>
      </c>
    </row>
    <row r="1150" spans="1:10" ht="20.100000000000001" customHeight="1">
      <c r="A1150" s="363" t="s">
        <v>956</v>
      </c>
      <c r="B1150" s="361" t="s">
        <v>695</v>
      </c>
      <c r="C1150" s="363" t="s">
        <v>696</v>
      </c>
      <c r="D1150" s="363" t="s">
        <v>957</v>
      </c>
      <c r="E1150" s="361" t="s">
        <v>948</v>
      </c>
      <c r="F1150" s="361" t="s">
        <v>949</v>
      </c>
      <c r="G1150" s="361" t="s">
        <v>950</v>
      </c>
      <c r="H1150" s="361"/>
      <c r="I1150" s="361"/>
      <c r="J1150" s="361" t="s">
        <v>951</v>
      </c>
    </row>
    <row r="1151" spans="1:10" ht="24" customHeight="1">
      <c r="A1151" s="354" t="s">
        <v>703</v>
      </c>
      <c r="B1151" s="355" t="s">
        <v>1487</v>
      </c>
      <c r="C1151" s="354" t="s">
        <v>65</v>
      </c>
      <c r="D1151" s="354" t="s">
        <v>1488</v>
      </c>
      <c r="E1151" s="352">
        <v>0.48888890000000002</v>
      </c>
      <c r="F1151" s="353" t="s">
        <v>963</v>
      </c>
      <c r="G1151" s="531" t="s">
        <v>3153</v>
      </c>
      <c r="H1151" s="531"/>
      <c r="I1151" s="520"/>
      <c r="J1151" s="364" t="s">
        <v>3155</v>
      </c>
    </row>
    <row r="1152" spans="1:10" ht="26.1" customHeight="1">
      <c r="A1152" s="354" t="s">
        <v>703</v>
      </c>
      <c r="B1152" s="355" t="s">
        <v>1489</v>
      </c>
      <c r="C1152" s="354" t="s">
        <v>65</v>
      </c>
      <c r="D1152" s="354" t="s">
        <v>1490</v>
      </c>
      <c r="E1152" s="352">
        <v>0.48888890000000002</v>
      </c>
      <c r="F1152" s="353" t="s">
        <v>963</v>
      </c>
      <c r="G1152" s="531" t="s">
        <v>3152</v>
      </c>
      <c r="H1152" s="531"/>
      <c r="I1152" s="520"/>
      <c r="J1152" s="364" t="s">
        <v>3154</v>
      </c>
    </row>
    <row r="1153" spans="1:10" ht="20.100000000000001" customHeight="1" thickBot="1">
      <c r="A1153" s="529"/>
      <c r="B1153" s="529"/>
      <c r="C1153" s="529"/>
      <c r="D1153" s="529"/>
      <c r="E1153" s="529"/>
      <c r="F1153" s="529" t="s">
        <v>966</v>
      </c>
      <c r="G1153" s="529"/>
      <c r="H1153" s="529"/>
      <c r="I1153" s="529"/>
      <c r="J1153" s="349">
        <v>29.347999999999999</v>
      </c>
    </row>
    <row r="1154" spans="1:10" ht="0.95" customHeight="1" thickTop="1">
      <c r="A1154" s="350"/>
      <c r="B1154" s="350"/>
      <c r="C1154" s="350"/>
      <c r="D1154" s="350"/>
      <c r="E1154" s="350"/>
      <c r="F1154" s="350"/>
      <c r="G1154" s="350"/>
      <c r="H1154" s="350"/>
      <c r="I1154" s="350"/>
      <c r="J1154" s="350"/>
    </row>
    <row r="1155" spans="1:10" ht="18" customHeight="1">
      <c r="A1155" s="363" t="s">
        <v>1687</v>
      </c>
      <c r="B1155" s="361" t="s">
        <v>695</v>
      </c>
      <c r="C1155" s="363" t="s">
        <v>696</v>
      </c>
      <c r="D1155" s="363" t="s">
        <v>697</v>
      </c>
      <c r="E1155" s="522" t="s">
        <v>698</v>
      </c>
      <c r="F1155" s="522"/>
      <c r="G1155" s="362" t="s">
        <v>699</v>
      </c>
      <c r="H1155" s="361" t="s">
        <v>700</v>
      </c>
      <c r="I1155" s="361" t="s">
        <v>701</v>
      </c>
      <c r="J1155" s="361" t="s">
        <v>702</v>
      </c>
    </row>
    <row r="1156" spans="1:10" ht="39" customHeight="1">
      <c r="A1156" s="359" t="s">
        <v>703</v>
      </c>
      <c r="B1156" s="360" t="s">
        <v>350</v>
      </c>
      <c r="C1156" s="359" t="s">
        <v>65</v>
      </c>
      <c r="D1156" s="359" t="s">
        <v>3014</v>
      </c>
      <c r="E1156" s="523" t="s">
        <v>942</v>
      </c>
      <c r="F1156" s="523"/>
      <c r="G1156" s="358" t="s">
        <v>990</v>
      </c>
      <c r="H1156" s="357">
        <v>1</v>
      </c>
      <c r="I1156" s="356">
        <v>72.34</v>
      </c>
      <c r="J1156" s="356">
        <v>72.34</v>
      </c>
    </row>
    <row r="1157" spans="1:10" ht="20.100000000000001" customHeight="1">
      <c r="A1157" s="529"/>
      <c r="B1157" s="529"/>
      <c r="C1157" s="529"/>
      <c r="D1157" s="529"/>
      <c r="E1157" s="529"/>
      <c r="F1157" s="529" t="s">
        <v>943</v>
      </c>
      <c r="G1157" s="529"/>
      <c r="H1157" s="529"/>
      <c r="I1157" s="529"/>
      <c r="J1157" s="349">
        <v>0</v>
      </c>
    </row>
    <row r="1158" spans="1:10" ht="20.100000000000001" customHeight="1">
      <c r="A1158" s="529"/>
      <c r="B1158" s="529"/>
      <c r="C1158" s="529"/>
      <c r="D1158" s="529"/>
      <c r="E1158" s="529"/>
      <c r="F1158" s="529" t="s">
        <v>944</v>
      </c>
      <c r="G1158" s="529"/>
      <c r="H1158" s="529"/>
      <c r="I1158" s="529"/>
      <c r="J1158" s="349">
        <v>1</v>
      </c>
    </row>
    <row r="1159" spans="1:10" ht="20.100000000000001" customHeight="1">
      <c r="A1159" s="529"/>
      <c r="B1159" s="529"/>
      <c r="C1159" s="529"/>
      <c r="D1159" s="529"/>
      <c r="E1159" s="529"/>
      <c r="F1159" s="529" t="s">
        <v>945</v>
      </c>
      <c r="G1159" s="529"/>
      <c r="H1159" s="529"/>
      <c r="I1159" s="529"/>
      <c r="J1159" s="349">
        <v>0</v>
      </c>
    </row>
    <row r="1160" spans="1:10" ht="20.100000000000001" customHeight="1">
      <c r="A1160" s="363" t="s">
        <v>946</v>
      </c>
      <c r="B1160" s="361" t="s">
        <v>695</v>
      </c>
      <c r="C1160" s="363" t="s">
        <v>696</v>
      </c>
      <c r="D1160" s="363" t="s">
        <v>947</v>
      </c>
      <c r="E1160" s="361" t="s">
        <v>948</v>
      </c>
      <c r="F1160" s="361" t="s">
        <v>949</v>
      </c>
      <c r="G1160" s="361" t="s">
        <v>950</v>
      </c>
      <c r="H1160" s="361"/>
      <c r="I1160" s="361"/>
      <c r="J1160" s="361" t="s">
        <v>951</v>
      </c>
    </row>
    <row r="1161" spans="1:10" ht="39" customHeight="1">
      <c r="A1161" s="373" t="s">
        <v>724</v>
      </c>
      <c r="B1161" s="374" t="s">
        <v>1685</v>
      </c>
      <c r="C1161" s="373" t="s">
        <v>65</v>
      </c>
      <c r="D1161" s="373" t="s">
        <v>1686</v>
      </c>
      <c r="E1161" s="372">
        <v>1</v>
      </c>
      <c r="F1161" s="371" t="s">
        <v>990</v>
      </c>
      <c r="G1161" s="530" t="s">
        <v>3156</v>
      </c>
      <c r="H1161" s="530"/>
      <c r="I1161" s="528"/>
      <c r="J1161" s="370" t="s">
        <v>3156</v>
      </c>
    </row>
    <row r="1162" spans="1:10" ht="20.100000000000001" customHeight="1">
      <c r="A1162" s="529"/>
      <c r="B1162" s="529"/>
      <c r="C1162" s="529"/>
      <c r="D1162" s="529"/>
      <c r="E1162" s="529"/>
      <c r="F1162" s="529" t="s">
        <v>955</v>
      </c>
      <c r="G1162" s="529"/>
      <c r="H1162" s="529"/>
      <c r="I1162" s="529"/>
      <c r="J1162" s="349">
        <v>42.99</v>
      </c>
    </row>
    <row r="1163" spans="1:10" ht="20.100000000000001" customHeight="1">
      <c r="A1163" s="363" t="s">
        <v>956</v>
      </c>
      <c r="B1163" s="361" t="s">
        <v>695</v>
      </c>
      <c r="C1163" s="363" t="s">
        <v>696</v>
      </c>
      <c r="D1163" s="363" t="s">
        <v>957</v>
      </c>
      <c r="E1163" s="361" t="s">
        <v>948</v>
      </c>
      <c r="F1163" s="361" t="s">
        <v>949</v>
      </c>
      <c r="G1163" s="361" t="s">
        <v>950</v>
      </c>
      <c r="H1163" s="361"/>
      <c r="I1163" s="361"/>
      <c r="J1163" s="361" t="s">
        <v>951</v>
      </c>
    </row>
    <row r="1164" spans="1:10" ht="24" customHeight="1">
      <c r="A1164" s="354" t="s">
        <v>703</v>
      </c>
      <c r="B1164" s="355" t="s">
        <v>1487</v>
      </c>
      <c r="C1164" s="354" t="s">
        <v>65</v>
      </c>
      <c r="D1164" s="354" t="s">
        <v>1488</v>
      </c>
      <c r="E1164" s="352">
        <v>0.48888890000000002</v>
      </c>
      <c r="F1164" s="353" t="s">
        <v>963</v>
      </c>
      <c r="G1164" s="531" t="s">
        <v>3153</v>
      </c>
      <c r="H1164" s="531"/>
      <c r="I1164" s="520"/>
      <c r="J1164" s="364" t="s">
        <v>3155</v>
      </c>
    </row>
    <row r="1165" spans="1:10" ht="26.1" customHeight="1">
      <c r="A1165" s="354" t="s">
        <v>703</v>
      </c>
      <c r="B1165" s="355" t="s">
        <v>1489</v>
      </c>
      <c r="C1165" s="354" t="s">
        <v>65</v>
      </c>
      <c r="D1165" s="354" t="s">
        <v>1490</v>
      </c>
      <c r="E1165" s="352">
        <v>0.48888890000000002</v>
      </c>
      <c r="F1165" s="353" t="s">
        <v>963</v>
      </c>
      <c r="G1165" s="531" t="s">
        <v>3152</v>
      </c>
      <c r="H1165" s="531"/>
      <c r="I1165" s="520"/>
      <c r="J1165" s="364" t="s">
        <v>3154</v>
      </c>
    </row>
    <row r="1166" spans="1:10" ht="20.100000000000001" customHeight="1" thickBot="1">
      <c r="A1166" s="529"/>
      <c r="B1166" s="529"/>
      <c r="C1166" s="529"/>
      <c r="D1166" s="529"/>
      <c r="E1166" s="529"/>
      <c r="F1166" s="529" t="s">
        <v>966</v>
      </c>
      <c r="G1166" s="529"/>
      <c r="H1166" s="529"/>
      <c r="I1166" s="529"/>
      <c r="J1166" s="349">
        <v>29.347999999999999</v>
      </c>
    </row>
    <row r="1167" spans="1:10" ht="0.95" customHeight="1" thickTop="1">
      <c r="A1167" s="350"/>
      <c r="B1167" s="350"/>
      <c r="C1167" s="350"/>
      <c r="D1167" s="350"/>
      <c r="E1167" s="350"/>
      <c r="F1167" s="350"/>
      <c r="G1167" s="350"/>
      <c r="H1167" s="350"/>
      <c r="I1167" s="350"/>
      <c r="J1167" s="350"/>
    </row>
    <row r="1168" spans="1:10" ht="18" customHeight="1">
      <c r="A1168" s="363" t="s">
        <v>1688</v>
      </c>
      <c r="B1168" s="361" t="s">
        <v>695</v>
      </c>
      <c r="C1168" s="363" t="s">
        <v>696</v>
      </c>
      <c r="D1168" s="363" t="s">
        <v>697</v>
      </c>
      <c r="E1168" s="522" t="s">
        <v>698</v>
      </c>
      <c r="F1168" s="522"/>
      <c r="G1168" s="362" t="s">
        <v>699</v>
      </c>
      <c r="H1168" s="361" t="s">
        <v>700</v>
      </c>
      <c r="I1168" s="361" t="s">
        <v>701</v>
      </c>
      <c r="J1168" s="361" t="s">
        <v>702</v>
      </c>
    </row>
    <row r="1169" spans="1:10" ht="39" customHeight="1">
      <c r="A1169" s="359" t="s">
        <v>703</v>
      </c>
      <c r="B1169" s="360" t="s">
        <v>355</v>
      </c>
      <c r="C1169" s="359" t="s">
        <v>65</v>
      </c>
      <c r="D1169" s="359" t="s">
        <v>1689</v>
      </c>
      <c r="E1169" s="523" t="s">
        <v>942</v>
      </c>
      <c r="F1169" s="523"/>
      <c r="G1169" s="358" t="s">
        <v>990</v>
      </c>
      <c r="H1169" s="357">
        <v>1</v>
      </c>
      <c r="I1169" s="356">
        <v>158.09</v>
      </c>
      <c r="J1169" s="356">
        <v>158.09</v>
      </c>
    </row>
    <row r="1170" spans="1:10" ht="20.100000000000001" customHeight="1">
      <c r="A1170" s="529"/>
      <c r="B1170" s="529"/>
      <c r="C1170" s="529"/>
      <c r="D1170" s="529"/>
      <c r="E1170" s="529"/>
      <c r="F1170" s="529" t="s">
        <v>943</v>
      </c>
      <c r="G1170" s="529"/>
      <c r="H1170" s="529"/>
      <c r="I1170" s="529"/>
      <c r="J1170" s="349">
        <v>0</v>
      </c>
    </row>
    <row r="1171" spans="1:10" ht="20.100000000000001" customHeight="1">
      <c r="A1171" s="529"/>
      <c r="B1171" s="529"/>
      <c r="C1171" s="529"/>
      <c r="D1171" s="529"/>
      <c r="E1171" s="529"/>
      <c r="F1171" s="529" t="s">
        <v>944</v>
      </c>
      <c r="G1171" s="529"/>
      <c r="H1171" s="529"/>
      <c r="I1171" s="529"/>
      <c r="J1171" s="349">
        <v>1</v>
      </c>
    </row>
    <row r="1172" spans="1:10" ht="20.100000000000001" customHeight="1">
      <c r="A1172" s="529"/>
      <c r="B1172" s="529"/>
      <c r="C1172" s="529"/>
      <c r="D1172" s="529"/>
      <c r="E1172" s="529"/>
      <c r="F1172" s="529" t="s">
        <v>945</v>
      </c>
      <c r="G1172" s="529"/>
      <c r="H1172" s="529"/>
      <c r="I1172" s="529"/>
      <c r="J1172" s="349">
        <v>0</v>
      </c>
    </row>
    <row r="1173" spans="1:10" ht="20.100000000000001" customHeight="1">
      <c r="A1173" s="363" t="s">
        <v>946</v>
      </c>
      <c r="B1173" s="361" t="s">
        <v>695</v>
      </c>
      <c r="C1173" s="363" t="s">
        <v>696</v>
      </c>
      <c r="D1173" s="363" t="s">
        <v>947</v>
      </c>
      <c r="E1173" s="361" t="s">
        <v>948</v>
      </c>
      <c r="F1173" s="361" t="s">
        <v>949</v>
      </c>
      <c r="G1173" s="361" t="s">
        <v>950</v>
      </c>
      <c r="H1173" s="361"/>
      <c r="I1173" s="361"/>
      <c r="J1173" s="361" t="s">
        <v>951</v>
      </c>
    </row>
    <row r="1174" spans="1:10" ht="26.1" customHeight="1">
      <c r="A1174" s="373" t="s">
        <v>724</v>
      </c>
      <c r="B1174" s="374" t="s">
        <v>1514</v>
      </c>
      <c r="C1174" s="373" t="s">
        <v>65</v>
      </c>
      <c r="D1174" s="373" t="s">
        <v>1515</v>
      </c>
      <c r="E1174" s="372">
        <v>0.6283185</v>
      </c>
      <c r="F1174" s="371" t="s">
        <v>1095</v>
      </c>
      <c r="G1174" s="530" t="s">
        <v>1516</v>
      </c>
      <c r="H1174" s="530"/>
      <c r="I1174" s="528"/>
      <c r="J1174" s="370" t="s">
        <v>1690</v>
      </c>
    </row>
    <row r="1175" spans="1:10" ht="51.95" customHeight="1">
      <c r="A1175" s="373" t="s">
        <v>724</v>
      </c>
      <c r="B1175" s="374" t="s">
        <v>1691</v>
      </c>
      <c r="C1175" s="373" t="s">
        <v>65</v>
      </c>
      <c r="D1175" s="373" t="s">
        <v>1692</v>
      </c>
      <c r="E1175" s="372">
        <v>1</v>
      </c>
      <c r="F1175" s="371" t="s">
        <v>990</v>
      </c>
      <c r="G1175" s="530" t="s">
        <v>1693</v>
      </c>
      <c r="H1175" s="530"/>
      <c r="I1175" s="528"/>
      <c r="J1175" s="370" t="s">
        <v>1693</v>
      </c>
    </row>
    <row r="1176" spans="1:10" ht="20.100000000000001" customHeight="1">
      <c r="A1176" s="529"/>
      <c r="B1176" s="529"/>
      <c r="C1176" s="529"/>
      <c r="D1176" s="529"/>
      <c r="E1176" s="529"/>
      <c r="F1176" s="529" t="s">
        <v>955</v>
      </c>
      <c r="G1176" s="529"/>
      <c r="H1176" s="529"/>
      <c r="I1176" s="529"/>
      <c r="J1176" s="349">
        <v>142.37540000000001</v>
      </c>
    </row>
    <row r="1177" spans="1:10" ht="20.100000000000001" customHeight="1">
      <c r="A1177" s="363" t="s">
        <v>956</v>
      </c>
      <c r="B1177" s="361" t="s">
        <v>695</v>
      </c>
      <c r="C1177" s="363" t="s">
        <v>696</v>
      </c>
      <c r="D1177" s="363" t="s">
        <v>957</v>
      </c>
      <c r="E1177" s="361" t="s">
        <v>948</v>
      </c>
      <c r="F1177" s="361" t="s">
        <v>949</v>
      </c>
      <c r="G1177" s="361" t="s">
        <v>950</v>
      </c>
      <c r="H1177" s="361"/>
      <c r="I1177" s="361"/>
      <c r="J1177" s="361" t="s">
        <v>951</v>
      </c>
    </row>
    <row r="1178" spans="1:10" ht="24" customHeight="1">
      <c r="A1178" s="354" t="s">
        <v>703</v>
      </c>
      <c r="B1178" s="355" t="s">
        <v>1487</v>
      </c>
      <c r="C1178" s="354" t="s">
        <v>65</v>
      </c>
      <c r="D1178" s="354" t="s">
        <v>1488</v>
      </c>
      <c r="E1178" s="352">
        <v>0.3333333</v>
      </c>
      <c r="F1178" s="353" t="s">
        <v>963</v>
      </c>
      <c r="G1178" s="531" t="s">
        <v>3153</v>
      </c>
      <c r="H1178" s="531"/>
      <c r="I1178" s="520"/>
      <c r="J1178" s="364" t="s">
        <v>3124</v>
      </c>
    </row>
    <row r="1179" spans="1:10" ht="26.1" customHeight="1">
      <c r="A1179" s="354" t="s">
        <v>703</v>
      </c>
      <c r="B1179" s="355" t="s">
        <v>1489</v>
      </c>
      <c r="C1179" s="354" t="s">
        <v>65</v>
      </c>
      <c r="D1179" s="354" t="s">
        <v>1490</v>
      </c>
      <c r="E1179" s="352">
        <v>0.17460319999999999</v>
      </c>
      <c r="F1179" s="353" t="s">
        <v>963</v>
      </c>
      <c r="G1179" s="531" t="s">
        <v>3152</v>
      </c>
      <c r="H1179" s="531"/>
      <c r="I1179" s="520"/>
      <c r="J1179" s="364" t="s">
        <v>3151</v>
      </c>
    </row>
    <row r="1180" spans="1:10" ht="20.100000000000001" customHeight="1" thickBot="1">
      <c r="A1180" s="529"/>
      <c r="B1180" s="529"/>
      <c r="C1180" s="529"/>
      <c r="D1180" s="529"/>
      <c r="E1180" s="529"/>
      <c r="F1180" s="529" t="s">
        <v>966</v>
      </c>
      <c r="G1180" s="529"/>
      <c r="H1180" s="529"/>
      <c r="I1180" s="529"/>
      <c r="J1180" s="349">
        <v>15.7195</v>
      </c>
    </row>
    <row r="1181" spans="1:10" ht="0.95" customHeight="1" thickTop="1">
      <c r="A1181" s="350"/>
      <c r="B1181" s="350"/>
      <c r="C1181" s="350"/>
      <c r="D1181" s="350"/>
      <c r="E1181" s="350"/>
      <c r="F1181" s="350"/>
      <c r="G1181" s="350"/>
      <c r="H1181" s="350"/>
      <c r="I1181" s="350"/>
      <c r="J1181" s="350"/>
    </row>
    <row r="1182" spans="1:10" ht="18" customHeight="1">
      <c r="A1182" s="363" t="s">
        <v>1695</v>
      </c>
      <c r="B1182" s="361" t="s">
        <v>695</v>
      </c>
      <c r="C1182" s="363" t="s">
        <v>696</v>
      </c>
      <c r="D1182" s="363" t="s">
        <v>697</v>
      </c>
      <c r="E1182" s="522" t="s">
        <v>698</v>
      </c>
      <c r="F1182" s="522"/>
      <c r="G1182" s="362" t="s">
        <v>699</v>
      </c>
      <c r="H1182" s="361" t="s">
        <v>700</v>
      </c>
      <c r="I1182" s="361" t="s">
        <v>701</v>
      </c>
      <c r="J1182" s="361" t="s">
        <v>702</v>
      </c>
    </row>
    <row r="1183" spans="1:10" ht="39" customHeight="1">
      <c r="A1183" s="359" t="s">
        <v>703</v>
      </c>
      <c r="B1183" s="360" t="s">
        <v>1696</v>
      </c>
      <c r="C1183" s="359" t="s">
        <v>65</v>
      </c>
      <c r="D1183" s="359" t="s">
        <v>359</v>
      </c>
      <c r="E1183" s="523" t="s">
        <v>942</v>
      </c>
      <c r="F1183" s="523"/>
      <c r="G1183" s="358" t="s">
        <v>758</v>
      </c>
      <c r="H1183" s="357">
        <v>1</v>
      </c>
      <c r="I1183" s="356">
        <v>104.12</v>
      </c>
      <c r="J1183" s="356">
        <v>104.12</v>
      </c>
    </row>
    <row r="1184" spans="1:10" ht="20.100000000000001" customHeight="1">
      <c r="A1184" s="529"/>
      <c r="B1184" s="529"/>
      <c r="C1184" s="529"/>
      <c r="D1184" s="529"/>
      <c r="E1184" s="529"/>
      <c r="F1184" s="529" t="s">
        <v>943</v>
      </c>
      <c r="G1184" s="529"/>
      <c r="H1184" s="529"/>
      <c r="I1184" s="529"/>
      <c r="J1184" s="349">
        <v>0</v>
      </c>
    </row>
    <row r="1185" spans="1:10" ht="20.100000000000001" customHeight="1">
      <c r="A1185" s="529"/>
      <c r="B1185" s="529"/>
      <c r="C1185" s="529"/>
      <c r="D1185" s="529"/>
      <c r="E1185" s="529"/>
      <c r="F1185" s="529" t="s">
        <v>944</v>
      </c>
      <c r="G1185" s="529"/>
      <c r="H1185" s="529"/>
      <c r="I1185" s="529"/>
      <c r="J1185" s="349">
        <v>1</v>
      </c>
    </row>
    <row r="1186" spans="1:10" ht="20.100000000000001" customHeight="1">
      <c r="A1186" s="529"/>
      <c r="B1186" s="529"/>
      <c r="C1186" s="529"/>
      <c r="D1186" s="529"/>
      <c r="E1186" s="529"/>
      <c r="F1186" s="529" t="s">
        <v>945</v>
      </c>
      <c r="G1186" s="529"/>
      <c r="H1186" s="529"/>
      <c r="I1186" s="529"/>
      <c r="J1186" s="349">
        <v>0</v>
      </c>
    </row>
    <row r="1187" spans="1:10" ht="20.100000000000001" customHeight="1">
      <c r="A1187" s="363" t="s">
        <v>946</v>
      </c>
      <c r="B1187" s="361" t="s">
        <v>695</v>
      </c>
      <c r="C1187" s="363" t="s">
        <v>696</v>
      </c>
      <c r="D1187" s="363" t="s">
        <v>947</v>
      </c>
      <c r="E1187" s="361" t="s">
        <v>948</v>
      </c>
      <c r="F1187" s="361" t="s">
        <v>949</v>
      </c>
      <c r="G1187" s="361" t="s">
        <v>950</v>
      </c>
      <c r="H1187" s="361"/>
      <c r="I1187" s="361"/>
      <c r="J1187" s="361" t="s">
        <v>951</v>
      </c>
    </row>
    <row r="1188" spans="1:10" ht="26.1" customHeight="1">
      <c r="A1188" s="373" t="s">
        <v>724</v>
      </c>
      <c r="B1188" s="374" t="s">
        <v>1699</v>
      </c>
      <c r="C1188" s="373" t="s">
        <v>65</v>
      </c>
      <c r="D1188" s="373" t="s">
        <v>1700</v>
      </c>
      <c r="E1188" s="372">
        <v>4.7249999999999996</v>
      </c>
      <c r="F1188" s="371" t="s">
        <v>954</v>
      </c>
      <c r="G1188" s="530" t="s">
        <v>3150</v>
      </c>
      <c r="H1188" s="530"/>
      <c r="I1188" s="528"/>
      <c r="J1188" s="370" t="s">
        <v>3149</v>
      </c>
    </row>
    <row r="1189" spans="1:10" ht="26.1" customHeight="1">
      <c r="A1189" s="373" t="s">
        <v>724</v>
      </c>
      <c r="B1189" s="374" t="s">
        <v>1697</v>
      </c>
      <c r="C1189" s="373" t="s">
        <v>65</v>
      </c>
      <c r="D1189" s="373" t="s">
        <v>1698</v>
      </c>
      <c r="E1189" s="372">
        <v>1.05</v>
      </c>
      <c r="F1189" s="371" t="s">
        <v>758</v>
      </c>
      <c r="G1189" s="530" t="s">
        <v>3148</v>
      </c>
      <c r="H1189" s="530"/>
      <c r="I1189" s="528"/>
      <c r="J1189" s="370" t="s">
        <v>3147</v>
      </c>
    </row>
    <row r="1190" spans="1:10" ht="20.100000000000001" customHeight="1">
      <c r="A1190" s="529"/>
      <c r="B1190" s="529"/>
      <c r="C1190" s="529"/>
      <c r="D1190" s="529"/>
      <c r="E1190" s="529"/>
      <c r="F1190" s="529" t="s">
        <v>955</v>
      </c>
      <c r="G1190" s="529"/>
      <c r="H1190" s="529"/>
      <c r="I1190" s="529"/>
      <c r="J1190" s="349">
        <v>66.202500000000001</v>
      </c>
    </row>
    <row r="1191" spans="1:10" ht="20.100000000000001" customHeight="1">
      <c r="A1191" s="363" t="s">
        <v>956</v>
      </c>
      <c r="B1191" s="361" t="s">
        <v>695</v>
      </c>
      <c r="C1191" s="363" t="s">
        <v>696</v>
      </c>
      <c r="D1191" s="363" t="s">
        <v>957</v>
      </c>
      <c r="E1191" s="361" t="s">
        <v>948</v>
      </c>
      <c r="F1191" s="361" t="s">
        <v>949</v>
      </c>
      <c r="G1191" s="361" t="s">
        <v>950</v>
      </c>
      <c r="H1191" s="361"/>
      <c r="I1191" s="361"/>
      <c r="J1191" s="361" t="s">
        <v>951</v>
      </c>
    </row>
    <row r="1192" spans="1:10" ht="39" customHeight="1">
      <c r="A1192" s="354" t="s">
        <v>703</v>
      </c>
      <c r="B1192" s="355" t="s">
        <v>958</v>
      </c>
      <c r="C1192" s="354" t="s">
        <v>65</v>
      </c>
      <c r="D1192" s="354" t="s">
        <v>959</v>
      </c>
      <c r="E1192" s="352">
        <v>1</v>
      </c>
      <c r="F1192" s="353" t="s">
        <v>758</v>
      </c>
      <c r="G1192" s="531" t="s">
        <v>3146</v>
      </c>
      <c r="H1192" s="531"/>
      <c r="I1192" s="520"/>
      <c r="J1192" s="364" t="s">
        <v>3146</v>
      </c>
    </row>
    <row r="1193" spans="1:10" ht="24" customHeight="1">
      <c r="A1193" s="354" t="s">
        <v>703</v>
      </c>
      <c r="B1193" s="355" t="s">
        <v>962</v>
      </c>
      <c r="C1193" s="354" t="s">
        <v>65</v>
      </c>
      <c r="D1193" s="354" t="s">
        <v>709</v>
      </c>
      <c r="E1193" s="352">
        <v>0.30555549999999998</v>
      </c>
      <c r="F1193" s="353" t="s">
        <v>963</v>
      </c>
      <c r="G1193" s="531" t="s">
        <v>3063</v>
      </c>
      <c r="H1193" s="531"/>
      <c r="I1193" s="520"/>
      <c r="J1193" s="364" t="s">
        <v>3145</v>
      </c>
    </row>
    <row r="1194" spans="1:10" ht="24" customHeight="1">
      <c r="A1194" s="354" t="s">
        <v>703</v>
      </c>
      <c r="B1194" s="355" t="s">
        <v>1702</v>
      </c>
      <c r="C1194" s="354" t="s">
        <v>65</v>
      </c>
      <c r="D1194" s="354" t="s">
        <v>1703</v>
      </c>
      <c r="E1194" s="352">
        <v>0.61111110000000002</v>
      </c>
      <c r="F1194" s="353" t="s">
        <v>963</v>
      </c>
      <c r="G1194" s="531" t="s">
        <v>3144</v>
      </c>
      <c r="H1194" s="531"/>
      <c r="I1194" s="520"/>
      <c r="J1194" s="364" t="s">
        <v>3143</v>
      </c>
    </row>
    <row r="1195" spans="1:10" ht="20.100000000000001" customHeight="1" thickBot="1">
      <c r="A1195" s="529"/>
      <c r="B1195" s="529"/>
      <c r="C1195" s="529"/>
      <c r="D1195" s="529"/>
      <c r="E1195" s="529"/>
      <c r="F1195" s="529" t="s">
        <v>966</v>
      </c>
      <c r="G1195" s="529"/>
      <c r="H1195" s="529"/>
      <c r="I1195" s="529"/>
      <c r="J1195" s="349">
        <v>37.921399999999998</v>
      </c>
    </row>
    <row r="1196" spans="1:10" ht="0.95" customHeight="1" thickTop="1">
      <c r="A1196" s="350"/>
      <c r="B1196" s="350"/>
      <c r="C1196" s="350"/>
      <c r="D1196" s="350"/>
      <c r="E1196" s="350"/>
      <c r="F1196" s="350"/>
      <c r="G1196" s="350"/>
      <c r="H1196" s="350"/>
      <c r="I1196" s="350"/>
      <c r="J1196" s="350"/>
    </row>
    <row r="1197" spans="1:10" ht="26.1" customHeight="1">
      <c r="A1197" s="376" t="s">
        <v>1704</v>
      </c>
      <c r="B1197" s="376"/>
      <c r="C1197" s="376"/>
      <c r="D1197" s="376" t="s">
        <v>1705</v>
      </c>
      <c r="E1197" s="376"/>
      <c r="F1197" s="521"/>
      <c r="G1197" s="521"/>
      <c r="H1197" s="377"/>
      <c r="I1197" s="376"/>
      <c r="J1197" s="375">
        <v>726859.36</v>
      </c>
    </row>
    <row r="1198" spans="1:10" ht="24" customHeight="1">
      <c r="A1198" s="376" t="s">
        <v>1706</v>
      </c>
      <c r="B1198" s="376"/>
      <c r="C1198" s="376"/>
      <c r="D1198" s="376" t="s">
        <v>1707</v>
      </c>
      <c r="E1198" s="376"/>
      <c r="F1198" s="521"/>
      <c r="G1198" s="521"/>
      <c r="H1198" s="377"/>
      <c r="I1198" s="376"/>
      <c r="J1198" s="375">
        <v>547215.67000000004</v>
      </c>
    </row>
    <row r="1199" spans="1:10" ht="24" customHeight="1">
      <c r="A1199" s="376" t="s">
        <v>1708</v>
      </c>
      <c r="B1199" s="376"/>
      <c r="C1199" s="376"/>
      <c r="D1199" s="376" t="s">
        <v>1709</v>
      </c>
      <c r="E1199" s="376"/>
      <c r="F1199" s="521"/>
      <c r="G1199" s="521"/>
      <c r="H1199" s="377"/>
      <c r="I1199" s="376"/>
      <c r="J1199" s="375">
        <v>212521.7</v>
      </c>
    </row>
    <row r="1200" spans="1:10" ht="18" customHeight="1">
      <c r="A1200" s="363" t="s">
        <v>1710</v>
      </c>
      <c r="B1200" s="361" t="s">
        <v>695</v>
      </c>
      <c r="C1200" s="363" t="s">
        <v>696</v>
      </c>
      <c r="D1200" s="363" t="s">
        <v>697</v>
      </c>
      <c r="E1200" s="522" t="s">
        <v>698</v>
      </c>
      <c r="F1200" s="522"/>
      <c r="G1200" s="362" t="s">
        <v>699</v>
      </c>
      <c r="H1200" s="361" t="s">
        <v>700</v>
      </c>
      <c r="I1200" s="361" t="s">
        <v>701</v>
      </c>
      <c r="J1200" s="361" t="s">
        <v>702</v>
      </c>
    </row>
    <row r="1201" spans="1:10" ht="78" customHeight="1">
      <c r="A1201" s="359" t="s">
        <v>703</v>
      </c>
      <c r="B1201" s="360" t="s">
        <v>367</v>
      </c>
      <c r="C1201" s="359" t="s">
        <v>65</v>
      </c>
      <c r="D1201" s="359" t="s">
        <v>1711</v>
      </c>
      <c r="E1201" s="523" t="s">
        <v>942</v>
      </c>
      <c r="F1201" s="523"/>
      <c r="G1201" s="358" t="s">
        <v>990</v>
      </c>
      <c r="H1201" s="357">
        <v>1</v>
      </c>
      <c r="I1201" s="356">
        <v>2040.97</v>
      </c>
      <c r="J1201" s="356">
        <v>2040.97</v>
      </c>
    </row>
    <row r="1202" spans="1:10" ht="20.100000000000001" customHeight="1">
      <c r="A1202" s="529"/>
      <c r="B1202" s="529"/>
      <c r="C1202" s="529"/>
      <c r="D1202" s="529"/>
      <c r="E1202" s="529"/>
      <c r="F1202" s="529" t="s">
        <v>943</v>
      </c>
      <c r="G1202" s="529"/>
      <c r="H1202" s="529"/>
      <c r="I1202" s="529"/>
      <c r="J1202" s="349">
        <v>0</v>
      </c>
    </row>
    <row r="1203" spans="1:10" ht="20.100000000000001" customHeight="1">
      <c r="A1203" s="529"/>
      <c r="B1203" s="529"/>
      <c r="C1203" s="529"/>
      <c r="D1203" s="529"/>
      <c r="E1203" s="529"/>
      <c r="F1203" s="529" t="s">
        <v>944</v>
      </c>
      <c r="G1203" s="529"/>
      <c r="H1203" s="529"/>
      <c r="I1203" s="529"/>
      <c r="J1203" s="349">
        <v>1</v>
      </c>
    </row>
    <row r="1204" spans="1:10" ht="20.100000000000001" customHeight="1">
      <c r="A1204" s="529"/>
      <c r="B1204" s="529"/>
      <c r="C1204" s="529"/>
      <c r="D1204" s="529"/>
      <c r="E1204" s="529"/>
      <c r="F1204" s="529" t="s">
        <v>945</v>
      </c>
      <c r="G1204" s="529"/>
      <c r="H1204" s="529"/>
      <c r="I1204" s="529"/>
      <c r="J1204" s="349">
        <v>0</v>
      </c>
    </row>
    <row r="1205" spans="1:10" ht="20.100000000000001" customHeight="1">
      <c r="A1205" s="363" t="s">
        <v>946</v>
      </c>
      <c r="B1205" s="361" t="s">
        <v>695</v>
      </c>
      <c r="C1205" s="363" t="s">
        <v>696</v>
      </c>
      <c r="D1205" s="363" t="s">
        <v>947</v>
      </c>
      <c r="E1205" s="361" t="s">
        <v>948</v>
      </c>
      <c r="F1205" s="361" t="s">
        <v>949</v>
      </c>
      <c r="G1205" s="361" t="s">
        <v>950</v>
      </c>
      <c r="H1205" s="361"/>
      <c r="I1205" s="361"/>
      <c r="J1205" s="361" t="s">
        <v>951</v>
      </c>
    </row>
    <row r="1206" spans="1:10" ht="51.95" customHeight="1">
      <c r="A1206" s="373" t="s">
        <v>724</v>
      </c>
      <c r="B1206" s="374" t="s">
        <v>1712</v>
      </c>
      <c r="C1206" s="373" t="s">
        <v>65</v>
      </c>
      <c r="D1206" s="373" t="s">
        <v>1713</v>
      </c>
      <c r="E1206" s="372">
        <v>1</v>
      </c>
      <c r="F1206" s="371" t="s">
        <v>990</v>
      </c>
      <c r="G1206" s="530" t="s">
        <v>3095</v>
      </c>
      <c r="H1206" s="530"/>
      <c r="I1206" s="528"/>
      <c r="J1206" s="370" t="s">
        <v>3095</v>
      </c>
    </row>
    <row r="1207" spans="1:10" ht="20.100000000000001" customHeight="1">
      <c r="A1207" s="529"/>
      <c r="B1207" s="529"/>
      <c r="C1207" s="529"/>
      <c r="D1207" s="529"/>
      <c r="E1207" s="529"/>
      <c r="F1207" s="529" t="s">
        <v>955</v>
      </c>
      <c r="G1207" s="529"/>
      <c r="H1207" s="529"/>
      <c r="I1207" s="529"/>
      <c r="J1207" s="349">
        <v>1487.84</v>
      </c>
    </row>
    <row r="1208" spans="1:10" ht="20.100000000000001" customHeight="1">
      <c r="A1208" s="363" t="s">
        <v>956</v>
      </c>
      <c r="B1208" s="361" t="s">
        <v>695</v>
      </c>
      <c r="C1208" s="363" t="s">
        <v>696</v>
      </c>
      <c r="D1208" s="363" t="s">
        <v>957</v>
      </c>
      <c r="E1208" s="361" t="s">
        <v>948</v>
      </c>
      <c r="F1208" s="361" t="s">
        <v>949</v>
      </c>
      <c r="G1208" s="361" t="s">
        <v>950</v>
      </c>
      <c r="H1208" s="361"/>
      <c r="I1208" s="361"/>
      <c r="J1208" s="361" t="s">
        <v>951</v>
      </c>
    </row>
    <row r="1209" spans="1:10" ht="78" customHeight="1">
      <c r="A1209" s="354" t="s">
        <v>703</v>
      </c>
      <c r="B1209" s="355" t="s">
        <v>1725</v>
      </c>
      <c r="C1209" s="354" t="s">
        <v>65</v>
      </c>
      <c r="D1209" s="354" t="s">
        <v>1726</v>
      </c>
      <c r="E1209" s="352">
        <v>0.67584</v>
      </c>
      <c r="F1209" s="353" t="s">
        <v>1727</v>
      </c>
      <c r="G1209" s="531" t="s">
        <v>3094</v>
      </c>
      <c r="H1209" s="531"/>
      <c r="I1209" s="520"/>
      <c r="J1209" s="364" t="s">
        <v>3093</v>
      </c>
    </row>
    <row r="1210" spans="1:10" ht="26.1" customHeight="1">
      <c r="A1210" s="354" t="s">
        <v>703</v>
      </c>
      <c r="B1210" s="355" t="s">
        <v>1397</v>
      </c>
      <c r="C1210" s="354" t="s">
        <v>65</v>
      </c>
      <c r="D1210" s="354" t="s">
        <v>1398</v>
      </c>
      <c r="E1210" s="352">
        <v>0.84909000000000001</v>
      </c>
      <c r="F1210" s="353" t="s">
        <v>781</v>
      </c>
      <c r="G1210" s="531" t="s">
        <v>3092</v>
      </c>
      <c r="H1210" s="531"/>
      <c r="I1210" s="520"/>
      <c r="J1210" s="364" t="s">
        <v>3091</v>
      </c>
    </row>
    <row r="1211" spans="1:10" ht="24" customHeight="1">
      <c r="A1211" s="354" t="s">
        <v>703</v>
      </c>
      <c r="B1211" s="355" t="s">
        <v>962</v>
      </c>
      <c r="C1211" s="354" t="s">
        <v>65</v>
      </c>
      <c r="D1211" s="354" t="s">
        <v>709</v>
      </c>
      <c r="E1211" s="352">
        <v>0.91666669999999995</v>
      </c>
      <c r="F1211" s="353" t="s">
        <v>963</v>
      </c>
      <c r="G1211" s="531" t="s">
        <v>3063</v>
      </c>
      <c r="H1211" s="531"/>
      <c r="I1211" s="520"/>
      <c r="J1211" s="364" t="s">
        <v>3090</v>
      </c>
    </row>
    <row r="1212" spans="1:10" ht="65.099999999999994" customHeight="1">
      <c r="A1212" s="354" t="s">
        <v>703</v>
      </c>
      <c r="B1212" s="355" t="s">
        <v>1714</v>
      </c>
      <c r="C1212" s="354" t="s">
        <v>65</v>
      </c>
      <c r="D1212" s="354" t="s">
        <v>1715</v>
      </c>
      <c r="E1212" s="352">
        <v>1</v>
      </c>
      <c r="F1212" s="353" t="s">
        <v>990</v>
      </c>
      <c r="G1212" s="531" t="s">
        <v>3089</v>
      </c>
      <c r="H1212" s="531"/>
      <c r="I1212" s="520"/>
      <c r="J1212" s="364" t="s">
        <v>3089</v>
      </c>
    </row>
    <row r="1213" spans="1:10" ht="39" customHeight="1">
      <c r="A1213" s="354" t="s">
        <v>703</v>
      </c>
      <c r="B1213" s="355" t="s">
        <v>1718</v>
      </c>
      <c r="C1213" s="354" t="s">
        <v>65</v>
      </c>
      <c r="D1213" s="354" t="s">
        <v>1719</v>
      </c>
      <c r="E1213" s="352">
        <v>1.103817</v>
      </c>
      <c r="F1213" s="353" t="s">
        <v>781</v>
      </c>
      <c r="G1213" s="531" t="s">
        <v>3088</v>
      </c>
      <c r="H1213" s="531"/>
      <c r="I1213" s="520"/>
      <c r="J1213" s="364" t="s">
        <v>3087</v>
      </c>
    </row>
    <row r="1214" spans="1:10" ht="26.1" customHeight="1">
      <c r="A1214" s="354" t="s">
        <v>703</v>
      </c>
      <c r="B1214" s="355" t="s">
        <v>1720</v>
      </c>
      <c r="C1214" s="354" t="s">
        <v>65</v>
      </c>
      <c r="D1214" s="354" t="s">
        <v>1721</v>
      </c>
      <c r="E1214" s="352">
        <v>1.103817</v>
      </c>
      <c r="F1214" s="353" t="s">
        <v>781</v>
      </c>
      <c r="G1214" s="531" t="s">
        <v>1731</v>
      </c>
      <c r="H1214" s="531"/>
      <c r="I1214" s="520"/>
      <c r="J1214" s="364" t="s">
        <v>3086</v>
      </c>
    </row>
    <row r="1215" spans="1:10" ht="26.1" customHeight="1">
      <c r="A1215" s="354" t="s">
        <v>703</v>
      </c>
      <c r="B1215" s="355" t="s">
        <v>1716</v>
      </c>
      <c r="C1215" s="354" t="s">
        <v>65</v>
      </c>
      <c r="D1215" s="354" t="s">
        <v>1717</v>
      </c>
      <c r="E1215" s="352">
        <v>0.77190000000000003</v>
      </c>
      <c r="F1215" s="353" t="s">
        <v>758</v>
      </c>
      <c r="G1215" s="531" t="s">
        <v>1722</v>
      </c>
      <c r="H1215" s="531"/>
      <c r="I1215" s="520"/>
      <c r="J1215" s="364" t="s">
        <v>3085</v>
      </c>
    </row>
    <row r="1216" spans="1:10" ht="24" customHeight="1">
      <c r="A1216" s="354" t="s">
        <v>703</v>
      </c>
      <c r="B1216" s="355" t="s">
        <v>964</v>
      </c>
      <c r="C1216" s="354" t="s">
        <v>65</v>
      </c>
      <c r="D1216" s="354" t="s">
        <v>965</v>
      </c>
      <c r="E1216" s="352">
        <v>0.91666669999999995</v>
      </c>
      <c r="F1216" s="353" t="s">
        <v>963</v>
      </c>
      <c r="G1216" s="531" t="s">
        <v>3061</v>
      </c>
      <c r="H1216" s="531"/>
      <c r="I1216" s="520"/>
      <c r="J1216" s="364" t="s">
        <v>3084</v>
      </c>
    </row>
    <row r="1217" spans="1:10" ht="26.1" customHeight="1">
      <c r="A1217" s="354" t="s">
        <v>703</v>
      </c>
      <c r="B1217" s="355" t="s">
        <v>1723</v>
      </c>
      <c r="C1217" s="354" t="s">
        <v>65</v>
      </c>
      <c r="D1217" s="354" t="s">
        <v>1724</v>
      </c>
      <c r="E1217" s="352">
        <v>7.7189999999999995E-2</v>
      </c>
      <c r="F1217" s="353" t="s">
        <v>781</v>
      </c>
      <c r="G1217" s="531" t="s">
        <v>3083</v>
      </c>
      <c r="H1217" s="531"/>
      <c r="I1217" s="520"/>
      <c r="J1217" s="364" t="s">
        <v>3082</v>
      </c>
    </row>
    <row r="1218" spans="1:10" ht="20.100000000000001" customHeight="1" thickBot="1">
      <c r="A1218" s="529"/>
      <c r="B1218" s="529"/>
      <c r="C1218" s="529"/>
      <c r="D1218" s="529"/>
      <c r="E1218" s="529"/>
      <c r="F1218" s="529" t="s">
        <v>966</v>
      </c>
      <c r="G1218" s="529"/>
      <c r="H1218" s="529"/>
      <c r="I1218" s="529"/>
      <c r="J1218" s="349">
        <v>553.12789999999995</v>
      </c>
    </row>
    <row r="1219" spans="1:10" ht="0.95" customHeight="1" thickTop="1">
      <c r="A1219" s="350"/>
      <c r="B1219" s="350"/>
      <c r="C1219" s="350"/>
      <c r="D1219" s="350"/>
      <c r="E1219" s="350"/>
      <c r="F1219" s="350"/>
      <c r="G1219" s="350"/>
      <c r="H1219" s="350"/>
      <c r="I1219" s="350"/>
      <c r="J1219" s="350"/>
    </row>
    <row r="1220" spans="1:10" ht="18" customHeight="1">
      <c r="A1220" s="363" t="s">
        <v>1728</v>
      </c>
      <c r="B1220" s="361" t="s">
        <v>695</v>
      </c>
      <c r="C1220" s="363" t="s">
        <v>696</v>
      </c>
      <c r="D1220" s="363" t="s">
        <v>697</v>
      </c>
      <c r="E1220" s="522" t="s">
        <v>698</v>
      </c>
      <c r="F1220" s="522"/>
      <c r="G1220" s="362" t="s">
        <v>699</v>
      </c>
      <c r="H1220" s="361" t="s">
        <v>700</v>
      </c>
      <c r="I1220" s="361" t="s">
        <v>701</v>
      </c>
      <c r="J1220" s="361" t="s">
        <v>702</v>
      </c>
    </row>
    <row r="1221" spans="1:10" ht="39" customHeight="1">
      <c r="A1221" s="359" t="s">
        <v>703</v>
      </c>
      <c r="B1221" s="360" t="s">
        <v>370</v>
      </c>
      <c r="C1221" s="359" t="s">
        <v>65</v>
      </c>
      <c r="D1221" s="359" t="s">
        <v>1729</v>
      </c>
      <c r="E1221" s="523" t="s">
        <v>942</v>
      </c>
      <c r="F1221" s="523"/>
      <c r="G1221" s="358" t="s">
        <v>1095</v>
      </c>
      <c r="H1221" s="357">
        <v>1</v>
      </c>
      <c r="I1221" s="356">
        <v>104.67</v>
      </c>
      <c r="J1221" s="356">
        <v>104.67</v>
      </c>
    </row>
    <row r="1222" spans="1:10" ht="20.100000000000001" customHeight="1">
      <c r="A1222" s="529"/>
      <c r="B1222" s="529"/>
      <c r="C1222" s="529"/>
      <c r="D1222" s="529"/>
      <c r="E1222" s="529"/>
      <c r="F1222" s="529" t="s">
        <v>943</v>
      </c>
      <c r="G1222" s="529"/>
      <c r="H1222" s="529"/>
      <c r="I1222" s="529"/>
      <c r="J1222" s="349">
        <v>0</v>
      </c>
    </row>
    <row r="1223" spans="1:10" ht="20.100000000000001" customHeight="1">
      <c r="A1223" s="529"/>
      <c r="B1223" s="529"/>
      <c r="C1223" s="529"/>
      <c r="D1223" s="529"/>
      <c r="E1223" s="529"/>
      <c r="F1223" s="529" t="s">
        <v>944</v>
      </c>
      <c r="G1223" s="529"/>
      <c r="H1223" s="529"/>
      <c r="I1223" s="529"/>
      <c r="J1223" s="349">
        <v>1</v>
      </c>
    </row>
    <row r="1224" spans="1:10" ht="20.100000000000001" customHeight="1">
      <c r="A1224" s="529"/>
      <c r="B1224" s="529"/>
      <c r="C1224" s="529"/>
      <c r="D1224" s="529"/>
      <c r="E1224" s="529"/>
      <c r="F1224" s="529" t="s">
        <v>945</v>
      </c>
      <c r="G1224" s="529"/>
      <c r="H1224" s="529"/>
      <c r="I1224" s="529"/>
      <c r="J1224" s="349">
        <v>0</v>
      </c>
    </row>
    <row r="1225" spans="1:10" ht="20.100000000000001" customHeight="1">
      <c r="A1225" s="363" t="s">
        <v>946</v>
      </c>
      <c r="B1225" s="361" t="s">
        <v>695</v>
      </c>
      <c r="C1225" s="363" t="s">
        <v>696</v>
      </c>
      <c r="D1225" s="363" t="s">
        <v>947</v>
      </c>
      <c r="E1225" s="361" t="s">
        <v>948</v>
      </c>
      <c r="F1225" s="361" t="s">
        <v>949</v>
      </c>
      <c r="G1225" s="361" t="s">
        <v>950</v>
      </c>
      <c r="H1225" s="361"/>
      <c r="I1225" s="361"/>
      <c r="J1225" s="361" t="s">
        <v>951</v>
      </c>
    </row>
    <row r="1226" spans="1:10" ht="51.95" customHeight="1">
      <c r="A1226" s="373" t="s">
        <v>724</v>
      </c>
      <c r="B1226" s="374" t="s">
        <v>1730</v>
      </c>
      <c r="C1226" s="373" t="s">
        <v>65</v>
      </c>
      <c r="D1226" s="373" t="s">
        <v>3100</v>
      </c>
      <c r="E1226" s="372">
        <v>1.1000000000000001</v>
      </c>
      <c r="F1226" s="371" t="s">
        <v>1095</v>
      </c>
      <c r="G1226" s="530" t="s">
        <v>3099</v>
      </c>
      <c r="H1226" s="530"/>
      <c r="I1226" s="528"/>
      <c r="J1226" s="370" t="s">
        <v>3098</v>
      </c>
    </row>
    <row r="1227" spans="1:10" ht="20.100000000000001" customHeight="1">
      <c r="A1227" s="529"/>
      <c r="B1227" s="529"/>
      <c r="C1227" s="529"/>
      <c r="D1227" s="529"/>
      <c r="E1227" s="529"/>
      <c r="F1227" s="529" t="s">
        <v>955</v>
      </c>
      <c r="G1227" s="529"/>
      <c r="H1227" s="529"/>
      <c r="I1227" s="529"/>
      <c r="J1227" s="349">
        <v>16.158999999999999</v>
      </c>
    </row>
    <row r="1228" spans="1:10" ht="20.100000000000001" customHeight="1">
      <c r="A1228" s="363" t="s">
        <v>956</v>
      </c>
      <c r="B1228" s="361" t="s">
        <v>695</v>
      </c>
      <c r="C1228" s="363" t="s">
        <v>696</v>
      </c>
      <c r="D1228" s="363" t="s">
        <v>957</v>
      </c>
      <c r="E1228" s="361" t="s">
        <v>948</v>
      </c>
      <c r="F1228" s="361" t="s">
        <v>949</v>
      </c>
      <c r="G1228" s="361" t="s">
        <v>950</v>
      </c>
      <c r="H1228" s="361"/>
      <c r="I1228" s="361"/>
      <c r="J1228" s="361" t="s">
        <v>951</v>
      </c>
    </row>
    <row r="1229" spans="1:10" ht="24" customHeight="1">
      <c r="A1229" s="354" t="s">
        <v>703</v>
      </c>
      <c r="B1229" s="355" t="s">
        <v>1460</v>
      </c>
      <c r="C1229" s="354" t="s">
        <v>65</v>
      </c>
      <c r="D1229" s="354" t="s">
        <v>1461</v>
      </c>
      <c r="E1229" s="352">
        <v>1.5</v>
      </c>
      <c r="F1229" s="353" t="s">
        <v>963</v>
      </c>
      <c r="G1229" s="531" t="s">
        <v>3070</v>
      </c>
      <c r="H1229" s="531"/>
      <c r="I1229" s="520"/>
      <c r="J1229" s="364" t="s">
        <v>3097</v>
      </c>
    </row>
    <row r="1230" spans="1:10" ht="24" customHeight="1">
      <c r="A1230" s="354" t="s">
        <v>703</v>
      </c>
      <c r="B1230" s="355" t="s">
        <v>962</v>
      </c>
      <c r="C1230" s="354" t="s">
        <v>65</v>
      </c>
      <c r="D1230" s="354" t="s">
        <v>709</v>
      </c>
      <c r="E1230" s="352">
        <v>1.5</v>
      </c>
      <c r="F1230" s="353" t="s">
        <v>963</v>
      </c>
      <c r="G1230" s="531" t="s">
        <v>3063</v>
      </c>
      <c r="H1230" s="531"/>
      <c r="I1230" s="520"/>
      <c r="J1230" s="364" t="s">
        <v>3096</v>
      </c>
    </row>
    <row r="1231" spans="1:10" ht="20.100000000000001" customHeight="1" thickBot="1">
      <c r="A1231" s="529"/>
      <c r="B1231" s="529"/>
      <c r="C1231" s="529"/>
      <c r="D1231" s="529"/>
      <c r="E1231" s="529"/>
      <c r="F1231" s="529" t="s">
        <v>966</v>
      </c>
      <c r="G1231" s="529"/>
      <c r="H1231" s="529"/>
      <c r="I1231" s="529"/>
      <c r="J1231" s="349">
        <v>88.515000000000001</v>
      </c>
    </row>
    <row r="1232" spans="1:10" ht="0.95" customHeight="1" thickTop="1">
      <c r="A1232" s="350"/>
      <c r="B1232" s="350"/>
      <c r="C1232" s="350"/>
      <c r="D1232" s="350"/>
      <c r="E1232" s="350"/>
      <c r="F1232" s="350"/>
      <c r="G1232" s="350"/>
      <c r="H1232" s="350"/>
      <c r="I1232" s="350"/>
      <c r="J1232" s="350"/>
    </row>
    <row r="1233" spans="1:10" ht="18" customHeight="1">
      <c r="A1233" s="363" t="s">
        <v>1732</v>
      </c>
      <c r="B1233" s="361" t="s">
        <v>695</v>
      </c>
      <c r="C1233" s="363" t="s">
        <v>696</v>
      </c>
      <c r="D1233" s="363" t="s">
        <v>697</v>
      </c>
      <c r="E1233" s="522" t="s">
        <v>698</v>
      </c>
      <c r="F1233" s="522"/>
      <c r="G1233" s="362" t="s">
        <v>699</v>
      </c>
      <c r="H1233" s="361" t="s">
        <v>700</v>
      </c>
      <c r="I1233" s="361" t="s">
        <v>701</v>
      </c>
      <c r="J1233" s="361" t="s">
        <v>702</v>
      </c>
    </row>
    <row r="1234" spans="1:10" ht="51.95" customHeight="1">
      <c r="A1234" s="359" t="s">
        <v>703</v>
      </c>
      <c r="B1234" s="360" t="s">
        <v>373</v>
      </c>
      <c r="C1234" s="359" t="s">
        <v>65</v>
      </c>
      <c r="D1234" s="359" t="s">
        <v>1733</v>
      </c>
      <c r="E1234" s="523" t="s">
        <v>942</v>
      </c>
      <c r="F1234" s="523"/>
      <c r="G1234" s="358" t="s">
        <v>1095</v>
      </c>
      <c r="H1234" s="357">
        <v>1</v>
      </c>
      <c r="I1234" s="356">
        <v>28.74</v>
      </c>
      <c r="J1234" s="356">
        <v>28.74</v>
      </c>
    </row>
    <row r="1235" spans="1:10" ht="20.100000000000001" customHeight="1">
      <c r="A1235" s="529"/>
      <c r="B1235" s="529"/>
      <c r="C1235" s="529"/>
      <c r="D1235" s="529"/>
      <c r="E1235" s="529"/>
      <c r="F1235" s="529" t="s">
        <v>943</v>
      </c>
      <c r="G1235" s="529"/>
      <c r="H1235" s="529"/>
      <c r="I1235" s="529"/>
      <c r="J1235" s="349">
        <v>0</v>
      </c>
    </row>
    <row r="1236" spans="1:10" ht="20.100000000000001" customHeight="1">
      <c r="A1236" s="529"/>
      <c r="B1236" s="529"/>
      <c r="C1236" s="529"/>
      <c r="D1236" s="529"/>
      <c r="E1236" s="529"/>
      <c r="F1236" s="529" t="s">
        <v>944</v>
      </c>
      <c r="G1236" s="529"/>
      <c r="H1236" s="529"/>
      <c r="I1236" s="529"/>
      <c r="J1236" s="349">
        <v>1</v>
      </c>
    </row>
    <row r="1237" spans="1:10" ht="20.100000000000001" customHeight="1">
      <c r="A1237" s="529"/>
      <c r="B1237" s="529"/>
      <c r="C1237" s="529"/>
      <c r="D1237" s="529"/>
      <c r="E1237" s="529"/>
      <c r="F1237" s="529" t="s">
        <v>945</v>
      </c>
      <c r="G1237" s="529"/>
      <c r="H1237" s="529"/>
      <c r="I1237" s="529"/>
      <c r="J1237" s="349">
        <v>0</v>
      </c>
    </row>
    <row r="1238" spans="1:10" ht="20.100000000000001" customHeight="1">
      <c r="A1238" s="363" t="s">
        <v>946</v>
      </c>
      <c r="B1238" s="361" t="s">
        <v>695</v>
      </c>
      <c r="C1238" s="363" t="s">
        <v>696</v>
      </c>
      <c r="D1238" s="363" t="s">
        <v>947</v>
      </c>
      <c r="E1238" s="361" t="s">
        <v>948</v>
      </c>
      <c r="F1238" s="361" t="s">
        <v>949</v>
      </c>
      <c r="G1238" s="361" t="s">
        <v>950</v>
      </c>
      <c r="H1238" s="361"/>
      <c r="I1238" s="361"/>
      <c r="J1238" s="361" t="s">
        <v>951</v>
      </c>
    </row>
    <row r="1239" spans="1:10" ht="51.95" customHeight="1">
      <c r="A1239" s="373" t="s">
        <v>724</v>
      </c>
      <c r="B1239" s="374" t="s">
        <v>1734</v>
      </c>
      <c r="C1239" s="373" t="s">
        <v>65</v>
      </c>
      <c r="D1239" s="373" t="s">
        <v>1735</v>
      </c>
      <c r="E1239" s="372">
        <v>1.1000000000000001</v>
      </c>
      <c r="F1239" s="371" t="s">
        <v>1095</v>
      </c>
      <c r="G1239" s="530" t="s">
        <v>3136</v>
      </c>
      <c r="H1239" s="530"/>
      <c r="I1239" s="528"/>
      <c r="J1239" s="370" t="s">
        <v>3135</v>
      </c>
    </row>
    <row r="1240" spans="1:10" ht="20.100000000000001" customHeight="1">
      <c r="A1240" s="529"/>
      <c r="B1240" s="529"/>
      <c r="C1240" s="529"/>
      <c r="D1240" s="529"/>
      <c r="E1240" s="529"/>
      <c r="F1240" s="529" t="s">
        <v>955</v>
      </c>
      <c r="G1240" s="529"/>
      <c r="H1240" s="529"/>
      <c r="I1240" s="529"/>
      <c r="J1240" s="349">
        <v>6.7759999999999998</v>
      </c>
    </row>
    <row r="1241" spans="1:10" ht="20.100000000000001" customHeight="1">
      <c r="A1241" s="363" t="s">
        <v>956</v>
      </c>
      <c r="B1241" s="361" t="s">
        <v>695</v>
      </c>
      <c r="C1241" s="363" t="s">
        <v>696</v>
      </c>
      <c r="D1241" s="363" t="s">
        <v>957</v>
      </c>
      <c r="E1241" s="361" t="s">
        <v>948</v>
      </c>
      <c r="F1241" s="361" t="s">
        <v>949</v>
      </c>
      <c r="G1241" s="361" t="s">
        <v>950</v>
      </c>
      <c r="H1241" s="361"/>
      <c r="I1241" s="361"/>
      <c r="J1241" s="361" t="s">
        <v>951</v>
      </c>
    </row>
    <row r="1242" spans="1:10" ht="51.95" customHeight="1">
      <c r="A1242" s="354" t="s">
        <v>703</v>
      </c>
      <c r="B1242" s="355" t="s">
        <v>3134</v>
      </c>
      <c r="C1242" s="354" t="s">
        <v>65</v>
      </c>
      <c r="D1242" s="354" t="s">
        <v>3133</v>
      </c>
      <c r="E1242" s="352">
        <v>1</v>
      </c>
      <c r="F1242" s="353" t="s">
        <v>1095</v>
      </c>
      <c r="G1242" s="531" t="s">
        <v>3132</v>
      </c>
      <c r="H1242" s="531"/>
      <c r="I1242" s="520"/>
      <c r="J1242" s="364" t="s">
        <v>3132</v>
      </c>
    </row>
    <row r="1243" spans="1:10" ht="24" customHeight="1">
      <c r="A1243" s="354" t="s">
        <v>703</v>
      </c>
      <c r="B1243" s="355" t="s">
        <v>1460</v>
      </c>
      <c r="C1243" s="354" t="s">
        <v>65</v>
      </c>
      <c r="D1243" s="354" t="s">
        <v>1461</v>
      </c>
      <c r="E1243" s="352">
        <v>0.30555559999999998</v>
      </c>
      <c r="F1243" s="353" t="s">
        <v>963</v>
      </c>
      <c r="G1243" s="531" t="s">
        <v>3070</v>
      </c>
      <c r="H1243" s="531"/>
      <c r="I1243" s="520"/>
      <c r="J1243" s="364" t="s">
        <v>1399</v>
      </c>
    </row>
    <row r="1244" spans="1:10" ht="26.1" customHeight="1">
      <c r="A1244" s="354" t="s">
        <v>703</v>
      </c>
      <c r="B1244" s="355" t="s">
        <v>1458</v>
      </c>
      <c r="C1244" s="354" t="s">
        <v>65</v>
      </c>
      <c r="D1244" s="354" t="s">
        <v>1459</v>
      </c>
      <c r="E1244" s="352">
        <v>0.30555559999999998</v>
      </c>
      <c r="F1244" s="353" t="s">
        <v>963</v>
      </c>
      <c r="G1244" s="531" t="s">
        <v>3068</v>
      </c>
      <c r="H1244" s="531"/>
      <c r="I1244" s="520"/>
      <c r="J1244" s="364" t="s">
        <v>3131</v>
      </c>
    </row>
    <row r="1245" spans="1:10" ht="20.100000000000001" customHeight="1" thickBot="1">
      <c r="A1245" s="529"/>
      <c r="B1245" s="529"/>
      <c r="C1245" s="529"/>
      <c r="D1245" s="529"/>
      <c r="E1245" s="529"/>
      <c r="F1245" s="529" t="s">
        <v>966</v>
      </c>
      <c r="G1245" s="529"/>
      <c r="H1245" s="529"/>
      <c r="I1245" s="529"/>
      <c r="J1245" s="349">
        <v>21.9634</v>
      </c>
    </row>
    <row r="1246" spans="1:10" ht="0.95" customHeight="1" thickTop="1">
      <c r="A1246" s="350"/>
      <c r="B1246" s="350"/>
      <c r="C1246" s="350"/>
      <c r="D1246" s="350"/>
      <c r="E1246" s="350"/>
      <c r="F1246" s="350"/>
      <c r="G1246" s="350"/>
      <c r="H1246" s="350"/>
      <c r="I1246" s="350"/>
      <c r="J1246" s="350"/>
    </row>
    <row r="1247" spans="1:10" ht="18" customHeight="1">
      <c r="A1247" s="363" t="s">
        <v>1736</v>
      </c>
      <c r="B1247" s="361" t="s">
        <v>695</v>
      </c>
      <c r="C1247" s="363" t="s">
        <v>696</v>
      </c>
      <c r="D1247" s="363" t="s">
        <v>697</v>
      </c>
      <c r="E1247" s="522" t="s">
        <v>698</v>
      </c>
      <c r="F1247" s="522"/>
      <c r="G1247" s="362" t="s">
        <v>699</v>
      </c>
      <c r="H1247" s="361" t="s">
        <v>700</v>
      </c>
      <c r="I1247" s="361" t="s">
        <v>701</v>
      </c>
      <c r="J1247" s="361" t="s">
        <v>702</v>
      </c>
    </row>
    <row r="1248" spans="1:10" ht="65.099999999999994" customHeight="1">
      <c r="A1248" s="359" t="s">
        <v>703</v>
      </c>
      <c r="B1248" s="360" t="s">
        <v>376</v>
      </c>
      <c r="C1248" s="359" t="s">
        <v>65</v>
      </c>
      <c r="D1248" s="359" t="s">
        <v>1737</v>
      </c>
      <c r="E1248" s="523" t="s">
        <v>942</v>
      </c>
      <c r="F1248" s="523"/>
      <c r="G1248" s="358" t="s">
        <v>1095</v>
      </c>
      <c r="H1248" s="357">
        <v>1</v>
      </c>
      <c r="I1248" s="356">
        <v>75.77</v>
      </c>
      <c r="J1248" s="356">
        <v>75.77</v>
      </c>
    </row>
    <row r="1249" spans="1:10" ht="20.100000000000001" customHeight="1">
      <c r="A1249" s="529"/>
      <c r="B1249" s="529"/>
      <c r="C1249" s="529"/>
      <c r="D1249" s="529"/>
      <c r="E1249" s="529"/>
      <c r="F1249" s="529" t="s">
        <v>943</v>
      </c>
      <c r="G1249" s="529"/>
      <c r="H1249" s="529"/>
      <c r="I1249" s="529"/>
      <c r="J1249" s="349">
        <v>0</v>
      </c>
    </row>
    <row r="1250" spans="1:10" ht="20.100000000000001" customHeight="1">
      <c r="A1250" s="529"/>
      <c r="B1250" s="529"/>
      <c r="C1250" s="529"/>
      <c r="D1250" s="529"/>
      <c r="E1250" s="529"/>
      <c r="F1250" s="529" t="s">
        <v>944</v>
      </c>
      <c r="G1250" s="529"/>
      <c r="H1250" s="529"/>
      <c r="I1250" s="529"/>
      <c r="J1250" s="349">
        <v>1</v>
      </c>
    </row>
    <row r="1251" spans="1:10" ht="20.100000000000001" customHeight="1">
      <c r="A1251" s="529"/>
      <c r="B1251" s="529"/>
      <c r="C1251" s="529"/>
      <c r="D1251" s="529"/>
      <c r="E1251" s="529"/>
      <c r="F1251" s="529" t="s">
        <v>945</v>
      </c>
      <c r="G1251" s="529"/>
      <c r="H1251" s="529"/>
      <c r="I1251" s="529"/>
      <c r="J1251" s="349">
        <v>0</v>
      </c>
    </row>
    <row r="1252" spans="1:10" ht="20.100000000000001" customHeight="1">
      <c r="A1252" s="363" t="s">
        <v>946</v>
      </c>
      <c r="B1252" s="361" t="s">
        <v>695</v>
      </c>
      <c r="C1252" s="363" t="s">
        <v>696</v>
      </c>
      <c r="D1252" s="363" t="s">
        <v>947</v>
      </c>
      <c r="E1252" s="361" t="s">
        <v>948</v>
      </c>
      <c r="F1252" s="361" t="s">
        <v>949</v>
      </c>
      <c r="G1252" s="361" t="s">
        <v>950</v>
      </c>
      <c r="H1252" s="361"/>
      <c r="I1252" s="361"/>
      <c r="J1252" s="361" t="s">
        <v>951</v>
      </c>
    </row>
    <row r="1253" spans="1:10" ht="51.95" customHeight="1">
      <c r="A1253" s="373" t="s">
        <v>724</v>
      </c>
      <c r="B1253" s="374" t="s">
        <v>1738</v>
      </c>
      <c r="C1253" s="373" t="s">
        <v>65</v>
      </c>
      <c r="D1253" s="373" t="s">
        <v>1739</v>
      </c>
      <c r="E1253" s="372">
        <v>1.1000000000000001</v>
      </c>
      <c r="F1253" s="371" t="s">
        <v>1095</v>
      </c>
      <c r="G1253" s="530" t="s">
        <v>3130</v>
      </c>
      <c r="H1253" s="530"/>
      <c r="I1253" s="528"/>
      <c r="J1253" s="370" t="s">
        <v>3129</v>
      </c>
    </row>
    <row r="1254" spans="1:10" ht="20.100000000000001" customHeight="1">
      <c r="A1254" s="529"/>
      <c r="B1254" s="529"/>
      <c r="C1254" s="529"/>
      <c r="D1254" s="529"/>
      <c r="E1254" s="529"/>
      <c r="F1254" s="529" t="s">
        <v>955</v>
      </c>
      <c r="G1254" s="529"/>
      <c r="H1254" s="529"/>
      <c r="I1254" s="529"/>
      <c r="J1254" s="349">
        <v>40.502000000000002</v>
      </c>
    </row>
    <row r="1255" spans="1:10" ht="20.100000000000001" customHeight="1">
      <c r="A1255" s="363" t="s">
        <v>956</v>
      </c>
      <c r="B1255" s="361" t="s">
        <v>695</v>
      </c>
      <c r="C1255" s="363" t="s">
        <v>696</v>
      </c>
      <c r="D1255" s="363" t="s">
        <v>957</v>
      </c>
      <c r="E1255" s="361" t="s">
        <v>948</v>
      </c>
      <c r="F1255" s="361" t="s">
        <v>949</v>
      </c>
      <c r="G1255" s="361" t="s">
        <v>950</v>
      </c>
      <c r="H1255" s="361"/>
      <c r="I1255" s="361"/>
      <c r="J1255" s="361" t="s">
        <v>951</v>
      </c>
    </row>
    <row r="1256" spans="1:10" ht="26.1" customHeight="1">
      <c r="A1256" s="354" t="s">
        <v>703</v>
      </c>
      <c r="B1256" s="355" t="s">
        <v>1458</v>
      </c>
      <c r="C1256" s="354" t="s">
        <v>65</v>
      </c>
      <c r="D1256" s="354" t="s">
        <v>1459</v>
      </c>
      <c r="E1256" s="352">
        <v>0.40740739999999998</v>
      </c>
      <c r="F1256" s="353" t="s">
        <v>963</v>
      </c>
      <c r="G1256" s="531" t="s">
        <v>3068</v>
      </c>
      <c r="H1256" s="531"/>
      <c r="I1256" s="520"/>
      <c r="J1256" s="364" t="s">
        <v>3128</v>
      </c>
    </row>
    <row r="1257" spans="1:10" ht="51.95" customHeight="1">
      <c r="A1257" s="354" t="s">
        <v>703</v>
      </c>
      <c r="B1257" s="355" t="s">
        <v>3127</v>
      </c>
      <c r="C1257" s="354" t="s">
        <v>65</v>
      </c>
      <c r="D1257" s="354" t="s">
        <v>3126</v>
      </c>
      <c r="E1257" s="352">
        <v>1</v>
      </c>
      <c r="F1257" s="353" t="s">
        <v>1095</v>
      </c>
      <c r="G1257" s="531" t="s">
        <v>3118</v>
      </c>
      <c r="H1257" s="531"/>
      <c r="I1257" s="520"/>
      <c r="J1257" s="364" t="s">
        <v>3118</v>
      </c>
    </row>
    <row r="1258" spans="1:10" ht="24" customHeight="1">
      <c r="A1258" s="354" t="s">
        <v>703</v>
      </c>
      <c r="B1258" s="355" t="s">
        <v>1460</v>
      </c>
      <c r="C1258" s="354" t="s">
        <v>65</v>
      </c>
      <c r="D1258" s="354" t="s">
        <v>1461</v>
      </c>
      <c r="E1258" s="352">
        <v>0.40740739999999998</v>
      </c>
      <c r="F1258" s="353" t="s">
        <v>963</v>
      </c>
      <c r="G1258" s="531" t="s">
        <v>3070</v>
      </c>
      <c r="H1258" s="531"/>
      <c r="I1258" s="520"/>
      <c r="J1258" s="364" t="s">
        <v>3125</v>
      </c>
    </row>
    <row r="1259" spans="1:10" ht="20.100000000000001" customHeight="1" thickBot="1">
      <c r="A1259" s="529"/>
      <c r="B1259" s="529"/>
      <c r="C1259" s="529"/>
      <c r="D1259" s="529"/>
      <c r="E1259" s="529"/>
      <c r="F1259" s="529" t="s">
        <v>966</v>
      </c>
      <c r="G1259" s="529"/>
      <c r="H1259" s="529"/>
      <c r="I1259" s="529"/>
      <c r="J1259" s="349">
        <v>35.264400000000002</v>
      </c>
    </row>
    <row r="1260" spans="1:10" ht="0.95" customHeight="1" thickTop="1">
      <c r="A1260" s="350"/>
      <c r="B1260" s="350"/>
      <c r="C1260" s="350"/>
      <c r="D1260" s="350"/>
      <c r="E1260" s="350"/>
      <c r="F1260" s="350"/>
      <c r="G1260" s="350"/>
      <c r="H1260" s="350"/>
      <c r="I1260" s="350"/>
      <c r="J1260" s="350"/>
    </row>
    <row r="1261" spans="1:10" ht="18" customHeight="1">
      <c r="A1261" s="363" t="s">
        <v>1740</v>
      </c>
      <c r="B1261" s="361" t="s">
        <v>695</v>
      </c>
      <c r="C1261" s="363" t="s">
        <v>696</v>
      </c>
      <c r="D1261" s="363" t="s">
        <v>697</v>
      </c>
      <c r="E1261" s="522" t="s">
        <v>698</v>
      </c>
      <c r="F1261" s="522"/>
      <c r="G1261" s="362" t="s">
        <v>699</v>
      </c>
      <c r="H1261" s="361" t="s">
        <v>700</v>
      </c>
      <c r="I1261" s="361" t="s">
        <v>701</v>
      </c>
      <c r="J1261" s="361" t="s">
        <v>702</v>
      </c>
    </row>
    <row r="1262" spans="1:10" ht="51.95" customHeight="1">
      <c r="A1262" s="359" t="s">
        <v>703</v>
      </c>
      <c r="B1262" s="360" t="s">
        <v>379</v>
      </c>
      <c r="C1262" s="359" t="s">
        <v>65</v>
      </c>
      <c r="D1262" s="359" t="s">
        <v>1741</v>
      </c>
      <c r="E1262" s="523" t="s">
        <v>942</v>
      </c>
      <c r="F1262" s="523"/>
      <c r="G1262" s="358" t="s">
        <v>1095</v>
      </c>
      <c r="H1262" s="357">
        <v>1</v>
      </c>
      <c r="I1262" s="356">
        <v>95.13</v>
      </c>
      <c r="J1262" s="356">
        <v>95.13</v>
      </c>
    </row>
    <row r="1263" spans="1:10" ht="20.100000000000001" customHeight="1">
      <c r="A1263" s="529"/>
      <c r="B1263" s="529"/>
      <c r="C1263" s="529"/>
      <c r="D1263" s="529"/>
      <c r="E1263" s="529"/>
      <c r="F1263" s="529" t="s">
        <v>943</v>
      </c>
      <c r="G1263" s="529"/>
      <c r="H1263" s="529"/>
      <c r="I1263" s="529"/>
      <c r="J1263" s="349">
        <v>0</v>
      </c>
    </row>
    <row r="1264" spans="1:10" ht="20.100000000000001" customHeight="1">
      <c r="A1264" s="529"/>
      <c r="B1264" s="529"/>
      <c r="C1264" s="529"/>
      <c r="D1264" s="529"/>
      <c r="E1264" s="529"/>
      <c r="F1264" s="529" t="s">
        <v>944</v>
      </c>
      <c r="G1264" s="529"/>
      <c r="H1264" s="529"/>
      <c r="I1264" s="529"/>
      <c r="J1264" s="349">
        <v>1</v>
      </c>
    </row>
    <row r="1265" spans="1:10" ht="20.100000000000001" customHeight="1">
      <c r="A1265" s="529"/>
      <c r="B1265" s="529"/>
      <c r="C1265" s="529"/>
      <c r="D1265" s="529"/>
      <c r="E1265" s="529"/>
      <c r="F1265" s="529" t="s">
        <v>945</v>
      </c>
      <c r="G1265" s="529"/>
      <c r="H1265" s="529"/>
      <c r="I1265" s="529"/>
      <c r="J1265" s="349">
        <v>0</v>
      </c>
    </row>
    <row r="1266" spans="1:10" ht="20.100000000000001" customHeight="1">
      <c r="A1266" s="363" t="s">
        <v>946</v>
      </c>
      <c r="B1266" s="361" t="s">
        <v>695</v>
      </c>
      <c r="C1266" s="363" t="s">
        <v>696</v>
      </c>
      <c r="D1266" s="363" t="s">
        <v>947</v>
      </c>
      <c r="E1266" s="361" t="s">
        <v>948</v>
      </c>
      <c r="F1266" s="361" t="s">
        <v>949</v>
      </c>
      <c r="G1266" s="361" t="s">
        <v>950</v>
      </c>
      <c r="H1266" s="361"/>
      <c r="I1266" s="361"/>
      <c r="J1266" s="361" t="s">
        <v>951</v>
      </c>
    </row>
    <row r="1267" spans="1:10" ht="51.95" customHeight="1">
      <c r="A1267" s="373" t="s">
        <v>724</v>
      </c>
      <c r="B1267" s="374" t="s">
        <v>1742</v>
      </c>
      <c r="C1267" s="373" t="s">
        <v>65</v>
      </c>
      <c r="D1267" s="373" t="s">
        <v>1743</v>
      </c>
      <c r="E1267" s="372">
        <v>1.1000000000000001</v>
      </c>
      <c r="F1267" s="371" t="s">
        <v>1095</v>
      </c>
      <c r="G1267" s="530" t="s">
        <v>3142</v>
      </c>
      <c r="H1267" s="530"/>
      <c r="I1267" s="528"/>
      <c r="J1267" s="370" t="s">
        <v>3141</v>
      </c>
    </row>
    <row r="1268" spans="1:10" ht="20.100000000000001" customHeight="1">
      <c r="A1268" s="529"/>
      <c r="B1268" s="529"/>
      <c r="C1268" s="529"/>
      <c r="D1268" s="529"/>
      <c r="E1268" s="529"/>
      <c r="F1268" s="529" t="s">
        <v>955</v>
      </c>
      <c r="G1268" s="529"/>
      <c r="H1268" s="529"/>
      <c r="I1268" s="529"/>
      <c r="J1268" s="349">
        <v>55.472999999999999</v>
      </c>
    </row>
    <row r="1269" spans="1:10" ht="20.100000000000001" customHeight="1">
      <c r="A1269" s="363" t="s">
        <v>956</v>
      </c>
      <c r="B1269" s="361" t="s">
        <v>695</v>
      </c>
      <c r="C1269" s="363" t="s">
        <v>696</v>
      </c>
      <c r="D1269" s="363" t="s">
        <v>957</v>
      </c>
      <c r="E1269" s="361" t="s">
        <v>948</v>
      </c>
      <c r="F1269" s="361" t="s">
        <v>949</v>
      </c>
      <c r="G1269" s="361" t="s">
        <v>950</v>
      </c>
      <c r="H1269" s="361"/>
      <c r="I1269" s="361"/>
      <c r="J1269" s="361" t="s">
        <v>951</v>
      </c>
    </row>
    <row r="1270" spans="1:10" ht="24" customHeight="1">
      <c r="A1270" s="354" t="s">
        <v>703</v>
      </c>
      <c r="B1270" s="355" t="s">
        <v>1460</v>
      </c>
      <c r="C1270" s="354" t="s">
        <v>65</v>
      </c>
      <c r="D1270" s="354" t="s">
        <v>1461</v>
      </c>
      <c r="E1270" s="352">
        <v>0.43137249999999999</v>
      </c>
      <c r="F1270" s="353" t="s">
        <v>963</v>
      </c>
      <c r="G1270" s="531" t="s">
        <v>3070</v>
      </c>
      <c r="H1270" s="531"/>
      <c r="I1270" s="520"/>
      <c r="J1270" s="364" t="s">
        <v>3140</v>
      </c>
    </row>
    <row r="1271" spans="1:10" ht="51.95" customHeight="1">
      <c r="A1271" s="354" t="s">
        <v>703</v>
      </c>
      <c r="B1271" s="355" t="s">
        <v>3139</v>
      </c>
      <c r="C1271" s="354" t="s">
        <v>65</v>
      </c>
      <c r="D1271" s="354" t="s">
        <v>3138</v>
      </c>
      <c r="E1271" s="352">
        <v>1</v>
      </c>
      <c r="F1271" s="353" t="s">
        <v>1095</v>
      </c>
      <c r="G1271" s="531" t="s">
        <v>2112</v>
      </c>
      <c r="H1271" s="531"/>
      <c r="I1271" s="520"/>
      <c r="J1271" s="364" t="s">
        <v>2112</v>
      </c>
    </row>
    <row r="1272" spans="1:10" ht="26.1" customHeight="1">
      <c r="A1272" s="354" t="s">
        <v>703</v>
      </c>
      <c r="B1272" s="355" t="s">
        <v>1458</v>
      </c>
      <c r="C1272" s="354" t="s">
        <v>65</v>
      </c>
      <c r="D1272" s="354" t="s">
        <v>1459</v>
      </c>
      <c r="E1272" s="352">
        <v>0.43137249999999999</v>
      </c>
      <c r="F1272" s="353" t="s">
        <v>963</v>
      </c>
      <c r="G1272" s="531" t="s">
        <v>3068</v>
      </c>
      <c r="H1272" s="531"/>
      <c r="I1272" s="520"/>
      <c r="J1272" s="364" t="s">
        <v>3137</v>
      </c>
    </row>
    <row r="1273" spans="1:10" ht="20.100000000000001" customHeight="1" thickBot="1">
      <c r="A1273" s="529"/>
      <c r="B1273" s="529"/>
      <c r="C1273" s="529"/>
      <c r="D1273" s="529"/>
      <c r="E1273" s="529"/>
      <c r="F1273" s="529" t="s">
        <v>966</v>
      </c>
      <c r="G1273" s="529"/>
      <c r="H1273" s="529"/>
      <c r="I1273" s="529"/>
      <c r="J1273" s="349">
        <v>39.6541</v>
      </c>
    </row>
    <row r="1274" spans="1:10" ht="0.95" customHeight="1" thickTop="1">
      <c r="A1274" s="350"/>
      <c r="B1274" s="350"/>
      <c r="C1274" s="350"/>
      <c r="D1274" s="350"/>
      <c r="E1274" s="350"/>
      <c r="F1274" s="350"/>
      <c r="G1274" s="350"/>
      <c r="H1274" s="350"/>
      <c r="I1274" s="350"/>
      <c r="J1274" s="350"/>
    </row>
    <row r="1275" spans="1:10" ht="18" customHeight="1">
      <c r="A1275" s="363" t="s">
        <v>1744</v>
      </c>
      <c r="B1275" s="361" t="s">
        <v>695</v>
      </c>
      <c r="C1275" s="363" t="s">
        <v>696</v>
      </c>
      <c r="D1275" s="363" t="s">
        <v>697</v>
      </c>
      <c r="E1275" s="522" t="s">
        <v>698</v>
      </c>
      <c r="F1275" s="522"/>
      <c r="G1275" s="362" t="s">
        <v>699</v>
      </c>
      <c r="H1275" s="361" t="s">
        <v>700</v>
      </c>
      <c r="I1275" s="361" t="s">
        <v>701</v>
      </c>
      <c r="J1275" s="361" t="s">
        <v>702</v>
      </c>
    </row>
    <row r="1276" spans="1:10" ht="39" customHeight="1">
      <c r="A1276" s="359" t="s">
        <v>703</v>
      </c>
      <c r="B1276" s="360" t="s">
        <v>1745</v>
      </c>
      <c r="C1276" s="359" t="s">
        <v>21</v>
      </c>
      <c r="D1276" s="359" t="s">
        <v>1746</v>
      </c>
      <c r="E1276" s="523" t="s">
        <v>777</v>
      </c>
      <c r="F1276" s="523"/>
      <c r="G1276" s="358" t="s">
        <v>39</v>
      </c>
      <c r="H1276" s="357">
        <v>1</v>
      </c>
      <c r="I1276" s="356">
        <v>11.75</v>
      </c>
      <c r="J1276" s="356">
        <v>11.75</v>
      </c>
    </row>
    <row r="1277" spans="1:10" ht="24" customHeight="1">
      <c r="A1277" s="354" t="s">
        <v>707</v>
      </c>
      <c r="B1277" s="355" t="s">
        <v>1502</v>
      </c>
      <c r="C1277" s="354" t="s">
        <v>21</v>
      </c>
      <c r="D1277" s="354" t="s">
        <v>1461</v>
      </c>
      <c r="E1277" s="520" t="s">
        <v>710</v>
      </c>
      <c r="F1277" s="520"/>
      <c r="G1277" s="353" t="s">
        <v>711</v>
      </c>
      <c r="H1277" s="352">
        <v>5.0999999999999997E-2</v>
      </c>
      <c r="I1277" s="351">
        <v>34.11</v>
      </c>
      <c r="J1277" s="351">
        <v>1.73</v>
      </c>
    </row>
    <row r="1278" spans="1:10" ht="26.1" customHeight="1">
      <c r="A1278" s="354" t="s">
        <v>707</v>
      </c>
      <c r="B1278" s="355" t="s">
        <v>1500</v>
      </c>
      <c r="C1278" s="354" t="s">
        <v>21</v>
      </c>
      <c r="D1278" s="354" t="s">
        <v>1501</v>
      </c>
      <c r="E1278" s="520" t="s">
        <v>710</v>
      </c>
      <c r="F1278" s="520"/>
      <c r="G1278" s="353" t="s">
        <v>711</v>
      </c>
      <c r="H1278" s="352">
        <v>5.0999999999999997E-2</v>
      </c>
      <c r="I1278" s="351">
        <v>28.03</v>
      </c>
      <c r="J1278" s="351">
        <v>1.42</v>
      </c>
    </row>
    <row r="1279" spans="1:10" ht="26.1" customHeight="1">
      <c r="A1279" s="373" t="s">
        <v>724</v>
      </c>
      <c r="B1279" s="374" t="s">
        <v>1747</v>
      </c>
      <c r="C1279" s="373" t="s">
        <v>21</v>
      </c>
      <c r="D1279" s="373" t="s">
        <v>1748</v>
      </c>
      <c r="E1279" s="528" t="s">
        <v>727</v>
      </c>
      <c r="F1279" s="528"/>
      <c r="G1279" s="371" t="s">
        <v>6</v>
      </c>
      <c r="H1279" s="372">
        <v>9.4000000000000004E-3</v>
      </c>
      <c r="I1279" s="378">
        <v>6.41</v>
      </c>
      <c r="J1279" s="378">
        <v>6.0254000000000002E-2</v>
      </c>
    </row>
    <row r="1280" spans="1:10" ht="51.95" customHeight="1" thickBot="1">
      <c r="A1280" s="373" t="s">
        <v>724</v>
      </c>
      <c r="B1280" s="374" t="s">
        <v>1749</v>
      </c>
      <c r="C1280" s="373" t="s">
        <v>21</v>
      </c>
      <c r="D1280" s="373" t="s">
        <v>1750</v>
      </c>
      <c r="E1280" s="528" t="s">
        <v>727</v>
      </c>
      <c r="F1280" s="528"/>
      <c r="G1280" s="371" t="s">
        <v>39</v>
      </c>
      <c r="H1280" s="372">
        <v>1.2434000000000001</v>
      </c>
      <c r="I1280" s="378">
        <v>6.87</v>
      </c>
      <c r="J1280" s="378">
        <v>8.5421580000000006</v>
      </c>
    </row>
    <row r="1281" spans="1:10" ht="0.95" customHeight="1" thickTop="1">
      <c r="A1281" s="350"/>
      <c r="B1281" s="350"/>
      <c r="C1281" s="350"/>
      <c r="D1281" s="350"/>
      <c r="E1281" s="350"/>
      <c r="F1281" s="350"/>
      <c r="G1281" s="350"/>
      <c r="H1281" s="350"/>
      <c r="I1281" s="350"/>
      <c r="J1281" s="350"/>
    </row>
    <row r="1282" spans="1:10" ht="18" customHeight="1">
      <c r="A1282" s="363" t="s">
        <v>1751</v>
      </c>
      <c r="B1282" s="361" t="s">
        <v>695</v>
      </c>
      <c r="C1282" s="363" t="s">
        <v>696</v>
      </c>
      <c r="D1282" s="363" t="s">
        <v>697</v>
      </c>
      <c r="E1282" s="522" t="s">
        <v>698</v>
      </c>
      <c r="F1282" s="522"/>
      <c r="G1282" s="362" t="s">
        <v>699</v>
      </c>
      <c r="H1282" s="361" t="s">
        <v>700</v>
      </c>
      <c r="I1282" s="361" t="s">
        <v>701</v>
      </c>
      <c r="J1282" s="361" t="s">
        <v>702</v>
      </c>
    </row>
    <row r="1283" spans="1:10" ht="39" customHeight="1">
      <c r="A1283" s="359" t="s">
        <v>703</v>
      </c>
      <c r="B1283" s="360" t="s">
        <v>1752</v>
      </c>
      <c r="C1283" s="359" t="s">
        <v>21</v>
      </c>
      <c r="D1283" s="359" t="s">
        <v>1753</v>
      </c>
      <c r="E1283" s="523" t="s">
        <v>777</v>
      </c>
      <c r="F1283" s="523"/>
      <c r="G1283" s="358" t="s">
        <v>39</v>
      </c>
      <c r="H1283" s="357">
        <v>1</v>
      </c>
      <c r="I1283" s="356">
        <v>19.46</v>
      </c>
      <c r="J1283" s="356">
        <v>19.46</v>
      </c>
    </row>
    <row r="1284" spans="1:10" ht="24" customHeight="1">
      <c r="A1284" s="354" t="s">
        <v>707</v>
      </c>
      <c r="B1284" s="355" t="s">
        <v>1502</v>
      </c>
      <c r="C1284" s="354" t="s">
        <v>21</v>
      </c>
      <c r="D1284" s="354" t="s">
        <v>1461</v>
      </c>
      <c r="E1284" s="520" t="s">
        <v>710</v>
      </c>
      <c r="F1284" s="520"/>
      <c r="G1284" s="353" t="s">
        <v>711</v>
      </c>
      <c r="H1284" s="352">
        <v>7.5999999999999998E-2</v>
      </c>
      <c r="I1284" s="351">
        <v>34.11</v>
      </c>
      <c r="J1284" s="351">
        <v>2.59</v>
      </c>
    </row>
    <row r="1285" spans="1:10" ht="26.1" customHeight="1">
      <c r="A1285" s="354" t="s">
        <v>707</v>
      </c>
      <c r="B1285" s="355" t="s">
        <v>1500</v>
      </c>
      <c r="C1285" s="354" t="s">
        <v>21</v>
      </c>
      <c r="D1285" s="354" t="s">
        <v>1501</v>
      </c>
      <c r="E1285" s="520" t="s">
        <v>710</v>
      </c>
      <c r="F1285" s="520"/>
      <c r="G1285" s="353" t="s">
        <v>711</v>
      </c>
      <c r="H1285" s="352">
        <v>7.5999999999999998E-2</v>
      </c>
      <c r="I1285" s="351">
        <v>28.03</v>
      </c>
      <c r="J1285" s="351">
        <v>2.13</v>
      </c>
    </row>
    <row r="1286" spans="1:10" ht="26.1" customHeight="1">
      <c r="A1286" s="373" t="s">
        <v>724</v>
      </c>
      <c r="B1286" s="374" t="s">
        <v>1747</v>
      </c>
      <c r="C1286" s="373" t="s">
        <v>21</v>
      </c>
      <c r="D1286" s="373" t="s">
        <v>1748</v>
      </c>
      <c r="E1286" s="528" t="s">
        <v>727</v>
      </c>
      <c r="F1286" s="528"/>
      <c r="G1286" s="371" t="s">
        <v>6</v>
      </c>
      <c r="H1286" s="372">
        <v>9.4000000000000004E-3</v>
      </c>
      <c r="I1286" s="378">
        <v>6.41</v>
      </c>
      <c r="J1286" s="378">
        <v>6.0254000000000002E-2</v>
      </c>
    </row>
    <row r="1287" spans="1:10" ht="39" customHeight="1" thickBot="1">
      <c r="A1287" s="373" t="s">
        <v>724</v>
      </c>
      <c r="B1287" s="374" t="s">
        <v>1754</v>
      </c>
      <c r="C1287" s="373" t="s">
        <v>21</v>
      </c>
      <c r="D1287" s="373" t="s">
        <v>1755</v>
      </c>
      <c r="E1287" s="528" t="s">
        <v>727</v>
      </c>
      <c r="F1287" s="528"/>
      <c r="G1287" s="371" t="s">
        <v>39</v>
      </c>
      <c r="H1287" s="372">
        <v>1.2434000000000001</v>
      </c>
      <c r="I1287" s="378">
        <v>11.81</v>
      </c>
      <c r="J1287" s="378">
        <v>14.684554</v>
      </c>
    </row>
    <row r="1288" spans="1:10" ht="0.95" customHeight="1" thickTop="1">
      <c r="A1288" s="350"/>
      <c r="B1288" s="350"/>
      <c r="C1288" s="350"/>
      <c r="D1288" s="350"/>
      <c r="E1288" s="350"/>
      <c r="F1288" s="350"/>
      <c r="G1288" s="350"/>
      <c r="H1288" s="350"/>
      <c r="I1288" s="350"/>
      <c r="J1288" s="350"/>
    </row>
    <row r="1289" spans="1:10" ht="18" customHeight="1">
      <c r="A1289" s="363" t="s">
        <v>1756</v>
      </c>
      <c r="B1289" s="361" t="s">
        <v>695</v>
      </c>
      <c r="C1289" s="363" t="s">
        <v>696</v>
      </c>
      <c r="D1289" s="363" t="s">
        <v>697</v>
      </c>
      <c r="E1289" s="522" t="s">
        <v>698</v>
      </c>
      <c r="F1289" s="522"/>
      <c r="G1289" s="362" t="s">
        <v>699</v>
      </c>
      <c r="H1289" s="361" t="s">
        <v>700</v>
      </c>
      <c r="I1289" s="361" t="s">
        <v>701</v>
      </c>
      <c r="J1289" s="361" t="s">
        <v>702</v>
      </c>
    </row>
    <row r="1290" spans="1:10" ht="51.95" customHeight="1">
      <c r="A1290" s="359" t="s">
        <v>703</v>
      </c>
      <c r="B1290" s="360" t="s">
        <v>1757</v>
      </c>
      <c r="C1290" s="359" t="s">
        <v>21</v>
      </c>
      <c r="D1290" s="359" t="s">
        <v>1758</v>
      </c>
      <c r="E1290" s="523" t="s">
        <v>1759</v>
      </c>
      <c r="F1290" s="523"/>
      <c r="G1290" s="358" t="s">
        <v>39</v>
      </c>
      <c r="H1290" s="357">
        <v>1</v>
      </c>
      <c r="I1290" s="356">
        <v>64.19</v>
      </c>
      <c r="J1290" s="356">
        <v>64.19</v>
      </c>
    </row>
    <row r="1291" spans="1:10" ht="24" customHeight="1">
      <c r="A1291" s="354" t="s">
        <v>707</v>
      </c>
      <c r="B1291" s="355" t="s">
        <v>1502</v>
      </c>
      <c r="C1291" s="354" t="s">
        <v>21</v>
      </c>
      <c r="D1291" s="354" t="s">
        <v>1461</v>
      </c>
      <c r="E1291" s="520" t="s">
        <v>710</v>
      </c>
      <c r="F1291" s="520"/>
      <c r="G1291" s="353" t="s">
        <v>711</v>
      </c>
      <c r="H1291" s="352">
        <v>8.3000000000000004E-2</v>
      </c>
      <c r="I1291" s="351">
        <v>34.11</v>
      </c>
      <c r="J1291" s="351">
        <v>2.83</v>
      </c>
    </row>
    <row r="1292" spans="1:10" ht="26.1" customHeight="1">
      <c r="A1292" s="354" t="s">
        <v>707</v>
      </c>
      <c r="B1292" s="355" t="s">
        <v>1500</v>
      </c>
      <c r="C1292" s="354" t="s">
        <v>21</v>
      </c>
      <c r="D1292" s="354" t="s">
        <v>1501</v>
      </c>
      <c r="E1292" s="520" t="s">
        <v>710</v>
      </c>
      <c r="F1292" s="520"/>
      <c r="G1292" s="353" t="s">
        <v>711</v>
      </c>
      <c r="H1292" s="352">
        <v>8.3000000000000004E-2</v>
      </c>
      <c r="I1292" s="351">
        <v>28.03</v>
      </c>
      <c r="J1292" s="351">
        <v>2.3199999999999998</v>
      </c>
    </row>
    <row r="1293" spans="1:10" ht="51.95" customHeight="1">
      <c r="A1293" s="373" t="s">
        <v>724</v>
      </c>
      <c r="B1293" s="374" t="s">
        <v>1760</v>
      </c>
      <c r="C1293" s="373" t="s">
        <v>21</v>
      </c>
      <c r="D1293" s="373" t="s">
        <v>1761</v>
      </c>
      <c r="E1293" s="528" t="s">
        <v>727</v>
      </c>
      <c r="F1293" s="528"/>
      <c r="G1293" s="371" t="s">
        <v>39</v>
      </c>
      <c r="H1293" s="372">
        <v>1.0149999999999999</v>
      </c>
      <c r="I1293" s="378">
        <v>58.12</v>
      </c>
      <c r="J1293" s="378">
        <v>58.991799999999998</v>
      </c>
    </row>
    <row r="1294" spans="1:10" ht="26.1" customHeight="1" thickBot="1">
      <c r="A1294" s="373" t="s">
        <v>724</v>
      </c>
      <c r="B1294" s="374" t="s">
        <v>1747</v>
      </c>
      <c r="C1294" s="373" t="s">
        <v>21</v>
      </c>
      <c r="D1294" s="373" t="s">
        <v>1748</v>
      </c>
      <c r="E1294" s="528" t="s">
        <v>727</v>
      </c>
      <c r="F1294" s="528"/>
      <c r="G1294" s="371" t="s">
        <v>6</v>
      </c>
      <c r="H1294" s="372">
        <v>8.9999999999999993E-3</v>
      </c>
      <c r="I1294" s="378">
        <v>6.41</v>
      </c>
      <c r="J1294" s="378">
        <v>5.7689999999999998E-2</v>
      </c>
    </row>
    <row r="1295" spans="1:10" ht="0.95" customHeight="1" thickTop="1">
      <c r="A1295" s="350"/>
      <c r="B1295" s="350"/>
      <c r="C1295" s="350"/>
      <c r="D1295" s="350"/>
      <c r="E1295" s="350"/>
      <c r="F1295" s="350"/>
      <c r="G1295" s="350"/>
      <c r="H1295" s="350"/>
      <c r="I1295" s="350"/>
      <c r="J1295" s="350"/>
    </row>
    <row r="1296" spans="1:10" ht="18" customHeight="1">
      <c r="A1296" s="363" t="s">
        <v>1762</v>
      </c>
      <c r="B1296" s="361" t="s">
        <v>695</v>
      </c>
      <c r="C1296" s="363" t="s">
        <v>696</v>
      </c>
      <c r="D1296" s="363" t="s">
        <v>697</v>
      </c>
      <c r="E1296" s="522" t="s">
        <v>698</v>
      </c>
      <c r="F1296" s="522"/>
      <c r="G1296" s="362" t="s">
        <v>699</v>
      </c>
      <c r="H1296" s="361" t="s">
        <v>700</v>
      </c>
      <c r="I1296" s="361" t="s">
        <v>701</v>
      </c>
      <c r="J1296" s="361" t="s">
        <v>702</v>
      </c>
    </row>
    <row r="1297" spans="1:10" ht="51.95" customHeight="1">
      <c r="A1297" s="359" t="s">
        <v>703</v>
      </c>
      <c r="B1297" s="360" t="s">
        <v>1763</v>
      </c>
      <c r="C1297" s="359" t="s">
        <v>21</v>
      </c>
      <c r="D1297" s="359" t="s">
        <v>1764</v>
      </c>
      <c r="E1297" s="523" t="s">
        <v>1759</v>
      </c>
      <c r="F1297" s="523"/>
      <c r="G1297" s="358" t="s">
        <v>39</v>
      </c>
      <c r="H1297" s="357">
        <v>1</v>
      </c>
      <c r="I1297" s="356">
        <v>88.81</v>
      </c>
      <c r="J1297" s="356">
        <v>88.81</v>
      </c>
    </row>
    <row r="1298" spans="1:10" ht="24" customHeight="1">
      <c r="A1298" s="354" t="s">
        <v>707</v>
      </c>
      <c r="B1298" s="355" t="s">
        <v>1502</v>
      </c>
      <c r="C1298" s="354" t="s">
        <v>21</v>
      </c>
      <c r="D1298" s="354" t="s">
        <v>1461</v>
      </c>
      <c r="E1298" s="520" t="s">
        <v>710</v>
      </c>
      <c r="F1298" s="520"/>
      <c r="G1298" s="353" t="s">
        <v>711</v>
      </c>
      <c r="H1298" s="352">
        <v>0.1007</v>
      </c>
      <c r="I1298" s="351">
        <v>34.11</v>
      </c>
      <c r="J1298" s="351">
        <v>3.43</v>
      </c>
    </row>
    <row r="1299" spans="1:10" ht="26.1" customHeight="1">
      <c r="A1299" s="354" t="s">
        <v>707</v>
      </c>
      <c r="B1299" s="355" t="s">
        <v>1500</v>
      </c>
      <c r="C1299" s="354" t="s">
        <v>21</v>
      </c>
      <c r="D1299" s="354" t="s">
        <v>1501</v>
      </c>
      <c r="E1299" s="520" t="s">
        <v>710</v>
      </c>
      <c r="F1299" s="520"/>
      <c r="G1299" s="353" t="s">
        <v>711</v>
      </c>
      <c r="H1299" s="352">
        <v>0.1007</v>
      </c>
      <c r="I1299" s="351">
        <v>28.03</v>
      </c>
      <c r="J1299" s="351">
        <v>2.82</v>
      </c>
    </row>
    <row r="1300" spans="1:10" ht="51.95" customHeight="1">
      <c r="A1300" s="373" t="s">
        <v>724</v>
      </c>
      <c r="B1300" s="374" t="s">
        <v>1765</v>
      </c>
      <c r="C1300" s="373" t="s">
        <v>21</v>
      </c>
      <c r="D1300" s="373" t="s">
        <v>1766</v>
      </c>
      <c r="E1300" s="528" t="s">
        <v>727</v>
      </c>
      <c r="F1300" s="528"/>
      <c r="G1300" s="371" t="s">
        <v>39</v>
      </c>
      <c r="H1300" s="372">
        <v>1.0149999999999999</v>
      </c>
      <c r="I1300" s="378">
        <v>81.3</v>
      </c>
      <c r="J1300" s="378">
        <v>82.519499999999994</v>
      </c>
    </row>
    <row r="1301" spans="1:10" ht="26.1" customHeight="1" thickBot="1">
      <c r="A1301" s="373" t="s">
        <v>724</v>
      </c>
      <c r="B1301" s="374" t="s">
        <v>1747</v>
      </c>
      <c r="C1301" s="373" t="s">
        <v>21</v>
      </c>
      <c r="D1301" s="373" t="s">
        <v>1748</v>
      </c>
      <c r="E1301" s="528" t="s">
        <v>727</v>
      </c>
      <c r="F1301" s="528"/>
      <c r="G1301" s="371" t="s">
        <v>6</v>
      </c>
      <c r="H1301" s="372">
        <v>8.9999999999999993E-3</v>
      </c>
      <c r="I1301" s="378">
        <v>6.41</v>
      </c>
      <c r="J1301" s="378">
        <v>5.7689999999999998E-2</v>
      </c>
    </row>
    <row r="1302" spans="1:10" ht="0.95" customHeight="1" thickTop="1">
      <c r="A1302" s="350"/>
      <c r="B1302" s="350"/>
      <c r="C1302" s="350"/>
      <c r="D1302" s="350"/>
      <c r="E1302" s="350"/>
      <c r="F1302" s="350"/>
      <c r="G1302" s="350"/>
      <c r="H1302" s="350"/>
      <c r="I1302" s="350"/>
      <c r="J1302" s="350"/>
    </row>
    <row r="1303" spans="1:10" ht="18" customHeight="1">
      <c r="A1303" s="363" t="s">
        <v>1767</v>
      </c>
      <c r="B1303" s="361" t="s">
        <v>695</v>
      </c>
      <c r="C1303" s="363" t="s">
        <v>696</v>
      </c>
      <c r="D1303" s="363" t="s">
        <v>697</v>
      </c>
      <c r="E1303" s="522" t="s">
        <v>698</v>
      </c>
      <c r="F1303" s="522"/>
      <c r="G1303" s="362" t="s">
        <v>699</v>
      </c>
      <c r="H1303" s="361" t="s">
        <v>700</v>
      </c>
      <c r="I1303" s="361" t="s">
        <v>701</v>
      </c>
      <c r="J1303" s="361" t="s">
        <v>702</v>
      </c>
    </row>
    <row r="1304" spans="1:10" ht="51.95" customHeight="1">
      <c r="A1304" s="359" t="s">
        <v>703</v>
      </c>
      <c r="B1304" s="360" t="s">
        <v>1768</v>
      </c>
      <c r="C1304" s="359" t="s">
        <v>21</v>
      </c>
      <c r="D1304" s="359" t="s">
        <v>1769</v>
      </c>
      <c r="E1304" s="523" t="s">
        <v>1759</v>
      </c>
      <c r="F1304" s="523"/>
      <c r="G1304" s="358" t="s">
        <v>39</v>
      </c>
      <c r="H1304" s="357">
        <v>1</v>
      </c>
      <c r="I1304" s="356">
        <v>114.81</v>
      </c>
      <c r="J1304" s="356">
        <v>114.81</v>
      </c>
    </row>
    <row r="1305" spans="1:10" ht="24" customHeight="1">
      <c r="A1305" s="354" t="s">
        <v>707</v>
      </c>
      <c r="B1305" s="355" t="s">
        <v>1502</v>
      </c>
      <c r="C1305" s="354" t="s">
        <v>21</v>
      </c>
      <c r="D1305" s="354" t="s">
        <v>1461</v>
      </c>
      <c r="E1305" s="520" t="s">
        <v>710</v>
      </c>
      <c r="F1305" s="520"/>
      <c r="G1305" s="353" t="s">
        <v>711</v>
      </c>
      <c r="H1305" s="352">
        <v>0.12280000000000001</v>
      </c>
      <c r="I1305" s="351">
        <v>34.11</v>
      </c>
      <c r="J1305" s="351">
        <v>4.18</v>
      </c>
    </row>
    <row r="1306" spans="1:10" ht="26.1" customHeight="1">
      <c r="A1306" s="354" t="s">
        <v>707</v>
      </c>
      <c r="B1306" s="355" t="s">
        <v>1500</v>
      </c>
      <c r="C1306" s="354" t="s">
        <v>21</v>
      </c>
      <c r="D1306" s="354" t="s">
        <v>1501</v>
      </c>
      <c r="E1306" s="520" t="s">
        <v>710</v>
      </c>
      <c r="F1306" s="520"/>
      <c r="G1306" s="353" t="s">
        <v>711</v>
      </c>
      <c r="H1306" s="352">
        <v>0.12280000000000001</v>
      </c>
      <c r="I1306" s="351">
        <v>28.03</v>
      </c>
      <c r="J1306" s="351">
        <v>3.44</v>
      </c>
    </row>
    <row r="1307" spans="1:10" ht="51.95" customHeight="1">
      <c r="A1307" s="373" t="s">
        <v>724</v>
      </c>
      <c r="B1307" s="374" t="s">
        <v>1770</v>
      </c>
      <c r="C1307" s="373" t="s">
        <v>21</v>
      </c>
      <c r="D1307" s="373" t="s">
        <v>1771</v>
      </c>
      <c r="E1307" s="528" t="s">
        <v>727</v>
      </c>
      <c r="F1307" s="528"/>
      <c r="G1307" s="371" t="s">
        <v>39</v>
      </c>
      <c r="H1307" s="372">
        <v>1.0149999999999999</v>
      </c>
      <c r="I1307" s="378">
        <v>105.56</v>
      </c>
      <c r="J1307" s="378">
        <v>107.1434</v>
      </c>
    </row>
    <row r="1308" spans="1:10" ht="26.1" customHeight="1" thickBot="1">
      <c r="A1308" s="373" t="s">
        <v>724</v>
      </c>
      <c r="B1308" s="374" t="s">
        <v>1747</v>
      </c>
      <c r="C1308" s="373" t="s">
        <v>21</v>
      </c>
      <c r="D1308" s="373" t="s">
        <v>1748</v>
      </c>
      <c r="E1308" s="528" t="s">
        <v>727</v>
      </c>
      <c r="F1308" s="528"/>
      <c r="G1308" s="371" t="s">
        <v>6</v>
      </c>
      <c r="H1308" s="372">
        <v>8.9999999999999993E-3</v>
      </c>
      <c r="I1308" s="378">
        <v>6.41</v>
      </c>
      <c r="J1308" s="378">
        <v>5.7689999999999998E-2</v>
      </c>
    </row>
    <row r="1309" spans="1:10" ht="0.95" customHeight="1" thickTop="1">
      <c r="A1309" s="350"/>
      <c r="B1309" s="350"/>
      <c r="C1309" s="350"/>
      <c r="D1309" s="350"/>
      <c r="E1309" s="350"/>
      <c r="F1309" s="350"/>
      <c r="G1309" s="350"/>
      <c r="H1309" s="350"/>
      <c r="I1309" s="350"/>
      <c r="J1309" s="350"/>
    </row>
    <row r="1310" spans="1:10" ht="18" customHeight="1">
      <c r="A1310" s="363" t="s">
        <v>1772</v>
      </c>
      <c r="B1310" s="361" t="s">
        <v>695</v>
      </c>
      <c r="C1310" s="363" t="s">
        <v>696</v>
      </c>
      <c r="D1310" s="363" t="s">
        <v>697</v>
      </c>
      <c r="E1310" s="522" t="s">
        <v>698</v>
      </c>
      <c r="F1310" s="522"/>
      <c r="G1310" s="362" t="s">
        <v>699</v>
      </c>
      <c r="H1310" s="361" t="s">
        <v>700</v>
      </c>
      <c r="I1310" s="361" t="s">
        <v>701</v>
      </c>
      <c r="J1310" s="361" t="s">
        <v>702</v>
      </c>
    </row>
    <row r="1311" spans="1:10" ht="51.95" customHeight="1">
      <c r="A1311" s="359" t="s">
        <v>703</v>
      </c>
      <c r="B1311" s="360" t="s">
        <v>1773</v>
      </c>
      <c r="C1311" s="359" t="s">
        <v>21</v>
      </c>
      <c r="D1311" s="359" t="s">
        <v>1774</v>
      </c>
      <c r="E1311" s="523" t="s">
        <v>1759</v>
      </c>
      <c r="F1311" s="523"/>
      <c r="G1311" s="358" t="s">
        <v>39</v>
      </c>
      <c r="H1311" s="357">
        <v>1</v>
      </c>
      <c r="I1311" s="356">
        <v>149.16</v>
      </c>
      <c r="J1311" s="356">
        <v>149.16</v>
      </c>
    </row>
    <row r="1312" spans="1:10" ht="26.1" customHeight="1">
      <c r="A1312" s="354" t="s">
        <v>707</v>
      </c>
      <c r="B1312" s="355" t="s">
        <v>1500</v>
      </c>
      <c r="C1312" s="354" t="s">
        <v>21</v>
      </c>
      <c r="D1312" s="354" t="s">
        <v>1501</v>
      </c>
      <c r="E1312" s="520" t="s">
        <v>710</v>
      </c>
      <c r="F1312" s="520"/>
      <c r="G1312" s="353" t="s">
        <v>711</v>
      </c>
      <c r="H1312" s="352">
        <v>0.14499999999999999</v>
      </c>
      <c r="I1312" s="351">
        <v>28.03</v>
      </c>
      <c r="J1312" s="351">
        <v>4.0599999999999996</v>
      </c>
    </row>
    <row r="1313" spans="1:10" ht="24" customHeight="1">
      <c r="A1313" s="354" t="s">
        <v>707</v>
      </c>
      <c r="B1313" s="355" t="s">
        <v>1502</v>
      </c>
      <c r="C1313" s="354" t="s">
        <v>21</v>
      </c>
      <c r="D1313" s="354" t="s">
        <v>1461</v>
      </c>
      <c r="E1313" s="520" t="s">
        <v>710</v>
      </c>
      <c r="F1313" s="520"/>
      <c r="G1313" s="353" t="s">
        <v>711</v>
      </c>
      <c r="H1313" s="352">
        <v>0.14499999999999999</v>
      </c>
      <c r="I1313" s="351">
        <v>34.11</v>
      </c>
      <c r="J1313" s="351">
        <v>4.9400000000000004</v>
      </c>
    </row>
    <row r="1314" spans="1:10" ht="26.1" customHeight="1">
      <c r="A1314" s="373" t="s">
        <v>724</v>
      </c>
      <c r="B1314" s="374" t="s">
        <v>1747</v>
      </c>
      <c r="C1314" s="373" t="s">
        <v>21</v>
      </c>
      <c r="D1314" s="373" t="s">
        <v>1748</v>
      </c>
      <c r="E1314" s="528" t="s">
        <v>727</v>
      </c>
      <c r="F1314" s="528"/>
      <c r="G1314" s="371" t="s">
        <v>6</v>
      </c>
      <c r="H1314" s="372">
        <v>8.9999999999999993E-3</v>
      </c>
      <c r="I1314" s="378">
        <v>6.41</v>
      </c>
      <c r="J1314" s="378">
        <v>5.7689999999999998E-2</v>
      </c>
    </row>
    <row r="1315" spans="1:10" ht="51.95" customHeight="1" thickBot="1">
      <c r="A1315" s="373" t="s">
        <v>724</v>
      </c>
      <c r="B1315" s="374" t="s">
        <v>1775</v>
      </c>
      <c r="C1315" s="373" t="s">
        <v>21</v>
      </c>
      <c r="D1315" s="373" t="s">
        <v>1776</v>
      </c>
      <c r="E1315" s="528" t="s">
        <v>727</v>
      </c>
      <c r="F1315" s="528"/>
      <c r="G1315" s="371" t="s">
        <v>39</v>
      </c>
      <c r="H1315" s="372">
        <v>1.0149999999999999</v>
      </c>
      <c r="I1315" s="378">
        <v>138.04</v>
      </c>
      <c r="J1315" s="378">
        <v>140.11060000000001</v>
      </c>
    </row>
    <row r="1316" spans="1:10" ht="0.95" customHeight="1" thickTop="1">
      <c r="A1316" s="350"/>
      <c r="B1316" s="350"/>
      <c r="C1316" s="350"/>
      <c r="D1316" s="350"/>
      <c r="E1316" s="350"/>
      <c r="F1316" s="350"/>
      <c r="G1316" s="350"/>
      <c r="H1316" s="350"/>
      <c r="I1316" s="350"/>
      <c r="J1316" s="350"/>
    </row>
    <row r="1317" spans="1:10" ht="18" customHeight="1">
      <c r="A1317" s="363" t="s">
        <v>1777</v>
      </c>
      <c r="B1317" s="361" t="s">
        <v>695</v>
      </c>
      <c r="C1317" s="363" t="s">
        <v>696</v>
      </c>
      <c r="D1317" s="363" t="s">
        <v>697</v>
      </c>
      <c r="E1317" s="522" t="s">
        <v>698</v>
      </c>
      <c r="F1317" s="522"/>
      <c r="G1317" s="362" t="s">
        <v>699</v>
      </c>
      <c r="H1317" s="361" t="s">
        <v>700</v>
      </c>
      <c r="I1317" s="361" t="s">
        <v>701</v>
      </c>
      <c r="J1317" s="361" t="s">
        <v>702</v>
      </c>
    </row>
    <row r="1318" spans="1:10" ht="51.95" customHeight="1">
      <c r="A1318" s="359" t="s">
        <v>703</v>
      </c>
      <c r="B1318" s="360" t="s">
        <v>1778</v>
      </c>
      <c r="C1318" s="359" t="s">
        <v>21</v>
      </c>
      <c r="D1318" s="359" t="s">
        <v>1779</v>
      </c>
      <c r="E1318" s="523" t="s">
        <v>1759</v>
      </c>
      <c r="F1318" s="523"/>
      <c r="G1318" s="358" t="s">
        <v>39</v>
      </c>
      <c r="H1318" s="357">
        <v>1</v>
      </c>
      <c r="I1318" s="356">
        <v>292.72000000000003</v>
      </c>
      <c r="J1318" s="356">
        <v>292.72000000000003</v>
      </c>
    </row>
    <row r="1319" spans="1:10" ht="24" customHeight="1">
      <c r="A1319" s="354" t="s">
        <v>707</v>
      </c>
      <c r="B1319" s="355" t="s">
        <v>1502</v>
      </c>
      <c r="C1319" s="354" t="s">
        <v>21</v>
      </c>
      <c r="D1319" s="354" t="s">
        <v>1461</v>
      </c>
      <c r="E1319" s="520" t="s">
        <v>710</v>
      </c>
      <c r="F1319" s="520"/>
      <c r="G1319" s="353" t="s">
        <v>711</v>
      </c>
      <c r="H1319" s="352">
        <v>0.25119999999999998</v>
      </c>
      <c r="I1319" s="351">
        <v>34.11</v>
      </c>
      <c r="J1319" s="351">
        <v>8.56</v>
      </c>
    </row>
    <row r="1320" spans="1:10" ht="26.1" customHeight="1">
      <c r="A1320" s="354" t="s">
        <v>707</v>
      </c>
      <c r="B1320" s="355" t="s">
        <v>1500</v>
      </c>
      <c r="C1320" s="354" t="s">
        <v>21</v>
      </c>
      <c r="D1320" s="354" t="s">
        <v>1501</v>
      </c>
      <c r="E1320" s="520" t="s">
        <v>710</v>
      </c>
      <c r="F1320" s="520"/>
      <c r="G1320" s="353" t="s">
        <v>711</v>
      </c>
      <c r="H1320" s="352">
        <v>0.25119999999999998</v>
      </c>
      <c r="I1320" s="351">
        <v>28.03</v>
      </c>
      <c r="J1320" s="351">
        <v>7.04</v>
      </c>
    </row>
    <row r="1321" spans="1:10" ht="51.95" customHeight="1">
      <c r="A1321" s="373" t="s">
        <v>724</v>
      </c>
      <c r="B1321" s="374" t="s">
        <v>1780</v>
      </c>
      <c r="C1321" s="373" t="s">
        <v>21</v>
      </c>
      <c r="D1321" s="373" t="s">
        <v>1781</v>
      </c>
      <c r="E1321" s="528" t="s">
        <v>727</v>
      </c>
      <c r="F1321" s="528"/>
      <c r="G1321" s="371" t="s">
        <v>39</v>
      </c>
      <c r="H1321" s="372">
        <v>1.0149999999999999</v>
      </c>
      <c r="I1321" s="378">
        <v>272.98</v>
      </c>
      <c r="J1321" s="378">
        <v>277.07470000000001</v>
      </c>
    </row>
    <row r="1322" spans="1:10" ht="26.1" customHeight="1" thickBot="1">
      <c r="A1322" s="373" t="s">
        <v>724</v>
      </c>
      <c r="B1322" s="374" t="s">
        <v>1747</v>
      </c>
      <c r="C1322" s="373" t="s">
        <v>21</v>
      </c>
      <c r="D1322" s="373" t="s">
        <v>1748</v>
      </c>
      <c r="E1322" s="528" t="s">
        <v>727</v>
      </c>
      <c r="F1322" s="528"/>
      <c r="G1322" s="371" t="s">
        <v>6</v>
      </c>
      <c r="H1322" s="372">
        <v>8.9999999999999993E-3</v>
      </c>
      <c r="I1322" s="378">
        <v>6.41</v>
      </c>
      <c r="J1322" s="378">
        <v>5.7689999999999998E-2</v>
      </c>
    </row>
    <row r="1323" spans="1:10" ht="0.95" customHeight="1" thickTop="1">
      <c r="A1323" s="350"/>
      <c r="B1323" s="350"/>
      <c r="C1323" s="350"/>
      <c r="D1323" s="350"/>
      <c r="E1323" s="350"/>
      <c r="F1323" s="350"/>
      <c r="G1323" s="350"/>
      <c r="H1323" s="350"/>
      <c r="I1323" s="350"/>
      <c r="J1323" s="350"/>
    </row>
    <row r="1324" spans="1:10" ht="18" customHeight="1">
      <c r="A1324" s="363" t="s">
        <v>1782</v>
      </c>
      <c r="B1324" s="361" t="s">
        <v>695</v>
      </c>
      <c r="C1324" s="363" t="s">
        <v>696</v>
      </c>
      <c r="D1324" s="363" t="s">
        <v>697</v>
      </c>
      <c r="E1324" s="522" t="s">
        <v>698</v>
      </c>
      <c r="F1324" s="522"/>
      <c r="G1324" s="362" t="s">
        <v>699</v>
      </c>
      <c r="H1324" s="361" t="s">
        <v>700</v>
      </c>
      <c r="I1324" s="361" t="s">
        <v>701</v>
      </c>
      <c r="J1324" s="361" t="s">
        <v>702</v>
      </c>
    </row>
    <row r="1325" spans="1:10" ht="51.95" customHeight="1">
      <c r="A1325" s="359" t="s">
        <v>703</v>
      </c>
      <c r="B1325" s="360" t="s">
        <v>373</v>
      </c>
      <c r="C1325" s="359" t="s">
        <v>65</v>
      </c>
      <c r="D1325" s="359" t="s">
        <v>1733</v>
      </c>
      <c r="E1325" s="523" t="s">
        <v>942</v>
      </c>
      <c r="F1325" s="523"/>
      <c r="G1325" s="358" t="s">
        <v>1095</v>
      </c>
      <c r="H1325" s="357">
        <v>1</v>
      </c>
      <c r="I1325" s="356">
        <v>28.74</v>
      </c>
      <c r="J1325" s="356">
        <v>28.74</v>
      </c>
    </row>
    <row r="1326" spans="1:10" ht="20.100000000000001" customHeight="1">
      <c r="A1326" s="529"/>
      <c r="B1326" s="529"/>
      <c r="C1326" s="529"/>
      <c r="D1326" s="529"/>
      <c r="E1326" s="529"/>
      <c r="F1326" s="529" t="s">
        <v>943</v>
      </c>
      <c r="G1326" s="529"/>
      <c r="H1326" s="529"/>
      <c r="I1326" s="529"/>
      <c r="J1326" s="349">
        <v>0</v>
      </c>
    </row>
    <row r="1327" spans="1:10" ht="20.100000000000001" customHeight="1">
      <c r="A1327" s="529"/>
      <c r="B1327" s="529"/>
      <c r="C1327" s="529"/>
      <c r="D1327" s="529"/>
      <c r="E1327" s="529"/>
      <c r="F1327" s="529" t="s">
        <v>944</v>
      </c>
      <c r="G1327" s="529"/>
      <c r="H1327" s="529"/>
      <c r="I1327" s="529"/>
      <c r="J1327" s="349">
        <v>1</v>
      </c>
    </row>
    <row r="1328" spans="1:10" ht="20.100000000000001" customHeight="1">
      <c r="A1328" s="529"/>
      <c r="B1328" s="529"/>
      <c r="C1328" s="529"/>
      <c r="D1328" s="529"/>
      <c r="E1328" s="529"/>
      <c r="F1328" s="529" t="s">
        <v>945</v>
      </c>
      <c r="G1328" s="529"/>
      <c r="H1328" s="529"/>
      <c r="I1328" s="529"/>
      <c r="J1328" s="349">
        <v>0</v>
      </c>
    </row>
    <row r="1329" spans="1:10" ht="20.100000000000001" customHeight="1">
      <c r="A1329" s="363" t="s">
        <v>946</v>
      </c>
      <c r="B1329" s="361" t="s">
        <v>695</v>
      </c>
      <c r="C1329" s="363" t="s">
        <v>696</v>
      </c>
      <c r="D1329" s="363" t="s">
        <v>947</v>
      </c>
      <c r="E1329" s="361" t="s">
        <v>948</v>
      </c>
      <c r="F1329" s="361" t="s">
        <v>949</v>
      </c>
      <c r="G1329" s="361" t="s">
        <v>950</v>
      </c>
      <c r="H1329" s="361"/>
      <c r="I1329" s="361"/>
      <c r="J1329" s="361" t="s">
        <v>951</v>
      </c>
    </row>
    <row r="1330" spans="1:10" ht="51.95" customHeight="1">
      <c r="A1330" s="373" t="s">
        <v>724</v>
      </c>
      <c r="B1330" s="374" t="s">
        <v>1734</v>
      </c>
      <c r="C1330" s="373" t="s">
        <v>65</v>
      </c>
      <c r="D1330" s="373" t="s">
        <v>1735</v>
      </c>
      <c r="E1330" s="372">
        <v>1.1000000000000001</v>
      </c>
      <c r="F1330" s="371" t="s">
        <v>1095</v>
      </c>
      <c r="G1330" s="530" t="s">
        <v>3136</v>
      </c>
      <c r="H1330" s="530"/>
      <c r="I1330" s="528"/>
      <c r="J1330" s="370" t="s">
        <v>3135</v>
      </c>
    </row>
    <row r="1331" spans="1:10" ht="20.100000000000001" customHeight="1">
      <c r="A1331" s="529"/>
      <c r="B1331" s="529"/>
      <c r="C1331" s="529"/>
      <c r="D1331" s="529"/>
      <c r="E1331" s="529"/>
      <c r="F1331" s="529" t="s">
        <v>955</v>
      </c>
      <c r="G1331" s="529"/>
      <c r="H1331" s="529"/>
      <c r="I1331" s="529"/>
      <c r="J1331" s="349">
        <v>6.7759999999999998</v>
      </c>
    </row>
    <row r="1332" spans="1:10" ht="20.100000000000001" customHeight="1">
      <c r="A1332" s="363" t="s">
        <v>956</v>
      </c>
      <c r="B1332" s="361" t="s">
        <v>695</v>
      </c>
      <c r="C1332" s="363" t="s">
        <v>696</v>
      </c>
      <c r="D1332" s="363" t="s">
        <v>957</v>
      </c>
      <c r="E1332" s="361" t="s">
        <v>948</v>
      </c>
      <c r="F1332" s="361" t="s">
        <v>949</v>
      </c>
      <c r="G1332" s="361" t="s">
        <v>950</v>
      </c>
      <c r="H1332" s="361"/>
      <c r="I1332" s="361"/>
      <c r="J1332" s="361" t="s">
        <v>951</v>
      </c>
    </row>
    <row r="1333" spans="1:10" ht="51.95" customHeight="1">
      <c r="A1333" s="354" t="s">
        <v>703</v>
      </c>
      <c r="B1333" s="355" t="s">
        <v>3134</v>
      </c>
      <c r="C1333" s="354" t="s">
        <v>65</v>
      </c>
      <c r="D1333" s="354" t="s">
        <v>3133</v>
      </c>
      <c r="E1333" s="352">
        <v>1</v>
      </c>
      <c r="F1333" s="353" t="s">
        <v>1095</v>
      </c>
      <c r="G1333" s="531" t="s">
        <v>3132</v>
      </c>
      <c r="H1333" s="531"/>
      <c r="I1333" s="520"/>
      <c r="J1333" s="364" t="s">
        <v>3132</v>
      </c>
    </row>
    <row r="1334" spans="1:10" ht="24" customHeight="1">
      <c r="A1334" s="354" t="s">
        <v>703</v>
      </c>
      <c r="B1334" s="355" t="s">
        <v>1460</v>
      </c>
      <c r="C1334" s="354" t="s">
        <v>65</v>
      </c>
      <c r="D1334" s="354" t="s">
        <v>1461</v>
      </c>
      <c r="E1334" s="352">
        <v>0.30555559999999998</v>
      </c>
      <c r="F1334" s="353" t="s">
        <v>963</v>
      </c>
      <c r="G1334" s="531" t="s">
        <v>3070</v>
      </c>
      <c r="H1334" s="531"/>
      <c r="I1334" s="520"/>
      <c r="J1334" s="364" t="s">
        <v>1399</v>
      </c>
    </row>
    <row r="1335" spans="1:10" ht="26.1" customHeight="1">
      <c r="A1335" s="354" t="s">
        <v>703</v>
      </c>
      <c r="B1335" s="355" t="s">
        <v>1458</v>
      </c>
      <c r="C1335" s="354" t="s">
        <v>65</v>
      </c>
      <c r="D1335" s="354" t="s">
        <v>1459</v>
      </c>
      <c r="E1335" s="352">
        <v>0.30555559999999998</v>
      </c>
      <c r="F1335" s="353" t="s">
        <v>963</v>
      </c>
      <c r="G1335" s="531" t="s">
        <v>3068</v>
      </c>
      <c r="H1335" s="531"/>
      <c r="I1335" s="520"/>
      <c r="J1335" s="364" t="s">
        <v>3131</v>
      </c>
    </row>
    <row r="1336" spans="1:10" ht="20.100000000000001" customHeight="1" thickBot="1">
      <c r="A1336" s="529"/>
      <c r="B1336" s="529"/>
      <c r="C1336" s="529"/>
      <c r="D1336" s="529"/>
      <c r="E1336" s="529"/>
      <c r="F1336" s="529" t="s">
        <v>966</v>
      </c>
      <c r="G1336" s="529"/>
      <c r="H1336" s="529"/>
      <c r="I1336" s="529"/>
      <c r="J1336" s="349">
        <v>21.9634</v>
      </c>
    </row>
    <row r="1337" spans="1:10" ht="0.95" customHeight="1" thickTop="1">
      <c r="A1337" s="350"/>
      <c r="B1337" s="350"/>
      <c r="C1337" s="350"/>
      <c r="D1337" s="350"/>
      <c r="E1337" s="350"/>
      <c r="F1337" s="350"/>
      <c r="G1337" s="350"/>
      <c r="H1337" s="350"/>
      <c r="I1337" s="350"/>
      <c r="J1337" s="350"/>
    </row>
    <row r="1338" spans="1:10" ht="24" customHeight="1">
      <c r="A1338" s="376" t="s">
        <v>1783</v>
      </c>
      <c r="B1338" s="376"/>
      <c r="C1338" s="376"/>
      <c r="D1338" s="376" t="s">
        <v>1784</v>
      </c>
      <c r="E1338" s="376"/>
      <c r="F1338" s="521"/>
      <c r="G1338" s="521"/>
      <c r="H1338" s="377"/>
      <c r="I1338" s="376"/>
      <c r="J1338" s="375"/>
    </row>
    <row r="1339" spans="1:10" ht="18" customHeight="1">
      <c r="A1339" s="363" t="s">
        <v>1785</v>
      </c>
      <c r="B1339" s="361" t="s">
        <v>695</v>
      </c>
      <c r="C1339" s="363" t="s">
        <v>696</v>
      </c>
      <c r="D1339" s="363" t="s">
        <v>697</v>
      </c>
      <c r="E1339" s="522" t="s">
        <v>698</v>
      </c>
      <c r="F1339" s="522"/>
      <c r="G1339" s="362" t="s">
        <v>699</v>
      </c>
      <c r="H1339" s="361" t="s">
        <v>700</v>
      </c>
      <c r="I1339" s="361" t="s">
        <v>701</v>
      </c>
      <c r="J1339" s="361" t="s">
        <v>702</v>
      </c>
    </row>
    <row r="1340" spans="1:10" ht="65.099999999999994" customHeight="1">
      <c r="A1340" s="359" t="s">
        <v>703</v>
      </c>
      <c r="B1340" s="360" t="s">
        <v>400</v>
      </c>
      <c r="C1340" s="359" t="s">
        <v>705</v>
      </c>
      <c r="D1340" s="359" t="s">
        <v>1786</v>
      </c>
      <c r="E1340" s="523" t="s">
        <v>800</v>
      </c>
      <c r="F1340" s="523"/>
      <c r="G1340" s="358" t="s">
        <v>6</v>
      </c>
      <c r="H1340" s="357">
        <v>1</v>
      </c>
      <c r="I1340" s="356">
        <v>14323.35</v>
      </c>
      <c r="J1340" s="356">
        <v>14323.35</v>
      </c>
    </row>
    <row r="1341" spans="1:10" ht="26.1" customHeight="1">
      <c r="A1341" s="354" t="s">
        <v>707</v>
      </c>
      <c r="B1341" s="355" t="s">
        <v>1500</v>
      </c>
      <c r="C1341" s="354" t="s">
        <v>21</v>
      </c>
      <c r="D1341" s="354" t="s">
        <v>1501</v>
      </c>
      <c r="E1341" s="520" t="s">
        <v>710</v>
      </c>
      <c r="F1341" s="520"/>
      <c r="G1341" s="353" t="s">
        <v>711</v>
      </c>
      <c r="H1341" s="352">
        <v>8</v>
      </c>
      <c r="I1341" s="351">
        <v>28.03</v>
      </c>
      <c r="J1341" s="351">
        <v>224.24</v>
      </c>
    </row>
    <row r="1342" spans="1:10" ht="24" customHeight="1">
      <c r="A1342" s="354" t="s">
        <v>707</v>
      </c>
      <c r="B1342" s="355" t="s">
        <v>1787</v>
      </c>
      <c r="C1342" s="354" t="s">
        <v>705</v>
      </c>
      <c r="D1342" s="354" t="s">
        <v>1788</v>
      </c>
      <c r="E1342" s="520" t="s">
        <v>800</v>
      </c>
      <c r="F1342" s="520"/>
      <c r="G1342" s="353" t="s">
        <v>6</v>
      </c>
      <c r="H1342" s="352">
        <v>1</v>
      </c>
      <c r="I1342" s="351">
        <v>13826.23</v>
      </c>
      <c r="J1342" s="351">
        <v>13826.23</v>
      </c>
    </row>
    <row r="1343" spans="1:10" ht="24" customHeight="1" thickBot="1">
      <c r="A1343" s="354" t="s">
        <v>707</v>
      </c>
      <c r="B1343" s="355" t="s">
        <v>1502</v>
      </c>
      <c r="C1343" s="354" t="s">
        <v>21</v>
      </c>
      <c r="D1343" s="354" t="s">
        <v>1461</v>
      </c>
      <c r="E1343" s="520" t="s">
        <v>710</v>
      </c>
      <c r="F1343" s="520"/>
      <c r="G1343" s="353" t="s">
        <v>711</v>
      </c>
      <c r="H1343" s="352">
        <v>8</v>
      </c>
      <c r="I1343" s="351">
        <v>34.11</v>
      </c>
      <c r="J1343" s="351">
        <v>272.88</v>
      </c>
    </row>
    <row r="1344" spans="1:10" ht="0.95" customHeight="1" thickTop="1">
      <c r="A1344" s="350"/>
      <c r="B1344" s="350"/>
      <c r="C1344" s="350"/>
      <c r="D1344" s="350"/>
      <c r="E1344" s="350"/>
      <c r="F1344" s="350"/>
      <c r="G1344" s="350"/>
      <c r="H1344" s="350"/>
      <c r="I1344" s="350"/>
      <c r="J1344" s="350"/>
    </row>
    <row r="1345" spans="1:10" ht="18" customHeight="1">
      <c r="A1345" s="363" t="s">
        <v>1789</v>
      </c>
      <c r="B1345" s="361" t="s">
        <v>695</v>
      </c>
      <c r="C1345" s="363" t="s">
        <v>696</v>
      </c>
      <c r="D1345" s="363" t="s">
        <v>697</v>
      </c>
      <c r="E1345" s="522" t="s">
        <v>698</v>
      </c>
      <c r="F1345" s="522"/>
      <c r="G1345" s="362" t="s">
        <v>699</v>
      </c>
      <c r="H1345" s="361" t="s">
        <v>700</v>
      </c>
      <c r="I1345" s="361" t="s">
        <v>701</v>
      </c>
      <c r="J1345" s="361" t="s">
        <v>702</v>
      </c>
    </row>
    <row r="1346" spans="1:10" ht="65.099999999999994" customHeight="1">
      <c r="A1346" s="359" t="s">
        <v>703</v>
      </c>
      <c r="B1346" s="360" t="s">
        <v>403</v>
      </c>
      <c r="C1346" s="359" t="s">
        <v>705</v>
      </c>
      <c r="D1346" s="359" t="s">
        <v>1790</v>
      </c>
      <c r="E1346" s="523" t="s">
        <v>800</v>
      </c>
      <c r="F1346" s="523"/>
      <c r="G1346" s="358" t="s">
        <v>6</v>
      </c>
      <c r="H1346" s="357">
        <v>1</v>
      </c>
      <c r="I1346" s="356">
        <v>3049.14</v>
      </c>
      <c r="J1346" s="356">
        <v>3049.14</v>
      </c>
    </row>
    <row r="1347" spans="1:10" ht="26.1" customHeight="1">
      <c r="A1347" s="354" t="s">
        <v>707</v>
      </c>
      <c r="B1347" s="355" t="s">
        <v>1500</v>
      </c>
      <c r="C1347" s="354" t="s">
        <v>21</v>
      </c>
      <c r="D1347" s="354" t="s">
        <v>1501</v>
      </c>
      <c r="E1347" s="520" t="s">
        <v>710</v>
      </c>
      <c r="F1347" s="520"/>
      <c r="G1347" s="353" t="s">
        <v>711</v>
      </c>
      <c r="H1347" s="352">
        <v>6</v>
      </c>
      <c r="I1347" s="351">
        <v>28.03</v>
      </c>
      <c r="J1347" s="351">
        <v>168.18</v>
      </c>
    </row>
    <row r="1348" spans="1:10" ht="24" customHeight="1">
      <c r="A1348" s="354" t="s">
        <v>707</v>
      </c>
      <c r="B1348" s="355" t="s">
        <v>1502</v>
      </c>
      <c r="C1348" s="354" t="s">
        <v>21</v>
      </c>
      <c r="D1348" s="354" t="s">
        <v>1461</v>
      </c>
      <c r="E1348" s="520" t="s">
        <v>710</v>
      </c>
      <c r="F1348" s="520"/>
      <c r="G1348" s="353" t="s">
        <v>711</v>
      </c>
      <c r="H1348" s="352">
        <v>6</v>
      </c>
      <c r="I1348" s="351">
        <v>34.11</v>
      </c>
      <c r="J1348" s="351">
        <v>204.66</v>
      </c>
    </row>
    <row r="1349" spans="1:10" ht="26.1" customHeight="1">
      <c r="A1349" s="373" t="s">
        <v>724</v>
      </c>
      <c r="B1349" s="374" t="s">
        <v>1791</v>
      </c>
      <c r="C1349" s="373" t="s">
        <v>21</v>
      </c>
      <c r="D1349" s="373" t="s">
        <v>1792</v>
      </c>
      <c r="E1349" s="528" t="s">
        <v>727</v>
      </c>
      <c r="F1349" s="528"/>
      <c r="G1349" s="371" t="s">
        <v>6</v>
      </c>
      <c r="H1349" s="372">
        <v>21</v>
      </c>
      <c r="I1349" s="378">
        <v>60.85</v>
      </c>
      <c r="J1349" s="378">
        <v>1277.8499999999999</v>
      </c>
    </row>
    <row r="1350" spans="1:10" ht="26.1" customHeight="1">
      <c r="A1350" s="373" t="s">
        <v>724</v>
      </c>
      <c r="B1350" s="374" t="s">
        <v>1793</v>
      </c>
      <c r="C1350" s="373" t="s">
        <v>21</v>
      </c>
      <c r="D1350" s="373" t="s">
        <v>1794</v>
      </c>
      <c r="E1350" s="528" t="s">
        <v>727</v>
      </c>
      <c r="F1350" s="528"/>
      <c r="G1350" s="371" t="s">
        <v>6</v>
      </c>
      <c r="H1350" s="372">
        <v>4</v>
      </c>
      <c r="I1350" s="378">
        <v>79.44</v>
      </c>
      <c r="J1350" s="378">
        <v>317.76</v>
      </c>
    </row>
    <row r="1351" spans="1:10" ht="39" customHeight="1">
      <c r="A1351" s="373" t="s">
        <v>724</v>
      </c>
      <c r="B1351" s="374" t="s">
        <v>1795</v>
      </c>
      <c r="C1351" s="373" t="s">
        <v>21</v>
      </c>
      <c r="D1351" s="373" t="s">
        <v>1796</v>
      </c>
      <c r="E1351" s="528" t="s">
        <v>727</v>
      </c>
      <c r="F1351" s="528"/>
      <c r="G1351" s="371" t="s">
        <v>6</v>
      </c>
      <c r="H1351" s="372">
        <v>1</v>
      </c>
      <c r="I1351" s="378">
        <v>1006.13</v>
      </c>
      <c r="J1351" s="378">
        <v>1006.13</v>
      </c>
    </row>
    <row r="1352" spans="1:10" ht="26.1" customHeight="1" thickBot="1">
      <c r="A1352" s="373" t="s">
        <v>724</v>
      </c>
      <c r="B1352" s="374" t="s">
        <v>1797</v>
      </c>
      <c r="C1352" s="373" t="s">
        <v>21</v>
      </c>
      <c r="D1352" s="373" t="s">
        <v>1798</v>
      </c>
      <c r="E1352" s="528" t="s">
        <v>727</v>
      </c>
      <c r="F1352" s="528"/>
      <c r="G1352" s="371" t="s">
        <v>6</v>
      </c>
      <c r="H1352" s="372">
        <v>1</v>
      </c>
      <c r="I1352" s="378">
        <v>74.56</v>
      </c>
      <c r="J1352" s="378">
        <v>74.56</v>
      </c>
    </row>
    <row r="1353" spans="1:10" ht="0.95" customHeight="1" thickTop="1">
      <c r="A1353" s="350"/>
      <c r="B1353" s="350"/>
      <c r="C1353" s="350"/>
      <c r="D1353" s="350"/>
      <c r="E1353" s="350"/>
      <c r="F1353" s="350"/>
      <c r="G1353" s="350"/>
      <c r="H1353" s="350"/>
      <c r="I1353" s="350"/>
      <c r="J1353" s="350"/>
    </row>
    <row r="1354" spans="1:10" ht="18" customHeight="1">
      <c r="A1354" s="363" t="s">
        <v>1799</v>
      </c>
      <c r="B1354" s="361" t="s">
        <v>695</v>
      </c>
      <c r="C1354" s="363" t="s">
        <v>696</v>
      </c>
      <c r="D1354" s="363" t="s">
        <v>697</v>
      </c>
      <c r="E1354" s="522" t="s">
        <v>698</v>
      </c>
      <c r="F1354" s="522"/>
      <c r="G1354" s="362" t="s">
        <v>699</v>
      </c>
      <c r="H1354" s="361" t="s">
        <v>700</v>
      </c>
      <c r="I1354" s="361" t="s">
        <v>701</v>
      </c>
      <c r="J1354" s="361" t="s">
        <v>702</v>
      </c>
    </row>
    <row r="1355" spans="1:10" ht="65.099999999999994" customHeight="1">
      <c r="A1355" s="359" t="s">
        <v>703</v>
      </c>
      <c r="B1355" s="360" t="s">
        <v>406</v>
      </c>
      <c r="C1355" s="359" t="s">
        <v>705</v>
      </c>
      <c r="D1355" s="359" t="s">
        <v>1800</v>
      </c>
      <c r="E1355" s="523" t="s">
        <v>800</v>
      </c>
      <c r="F1355" s="523"/>
      <c r="G1355" s="358" t="s">
        <v>6</v>
      </c>
      <c r="H1355" s="357">
        <v>1</v>
      </c>
      <c r="I1355" s="356">
        <v>5560.22</v>
      </c>
      <c r="J1355" s="356">
        <v>5560.22</v>
      </c>
    </row>
    <row r="1356" spans="1:10" ht="24" customHeight="1">
      <c r="A1356" s="354" t="s">
        <v>707</v>
      </c>
      <c r="B1356" s="355" t="s">
        <v>1502</v>
      </c>
      <c r="C1356" s="354" t="s">
        <v>21</v>
      </c>
      <c r="D1356" s="354" t="s">
        <v>1461</v>
      </c>
      <c r="E1356" s="520" t="s">
        <v>710</v>
      </c>
      <c r="F1356" s="520"/>
      <c r="G1356" s="353" t="s">
        <v>711</v>
      </c>
      <c r="H1356" s="352">
        <v>8</v>
      </c>
      <c r="I1356" s="351">
        <v>34.11</v>
      </c>
      <c r="J1356" s="351">
        <v>272.88</v>
      </c>
    </row>
    <row r="1357" spans="1:10" ht="26.1" customHeight="1">
      <c r="A1357" s="354" t="s">
        <v>707</v>
      </c>
      <c r="B1357" s="355" t="s">
        <v>1500</v>
      </c>
      <c r="C1357" s="354" t="s">
        <v>21</v>
      </c>
      <c r="D1357" s="354" t="s">
        <v>1501</v>
      </c>
      <c r="E1357" s="520" t="s">
        <v>710</v>
      </c>
      <c r="F1357" s="520"/>
      <c r="G1357" s="353" t="s">
        <v>711</v>
      </c>
      <c r="H1357" s="352">
        <v>8</v>
      </c>
      <c r="I1357" s="351">
        <v>28.03</v>
      </c>
      <c r="J1357" s="351">
        <v>224.24</v>
      </c>
    </row>
    <row r="1358" spans="1:10" ht="26.1" customHeight="1">
      <c r="A1358" s="373" t="s">
        <v>724</v>
      </c>
      <c r="B1358" s="374" t="s">
        <v>1801</v>
      </c>
      <c r="C1358" s="373" t="s">
        <v>21</v>
      </c>
      <c r="D1358" s="373" t="s">
        <v>1802</v>
      </c>
      <c r="E1358" s="528" t="s">
        <v>727</v>
      </c>
      <c r="F1358" s="528"/>
      <c r="G1358" s="371" t="s">
        <v>6</v>
      </c>
      <c r="H1358" s="372">
        <v>2</v>
      </c>
      <c r="I1358" s="378">
        <v>163.47</v>
      </c>
      <c r="J1358" s="378">
        <v>326.94</v>
      </c>
    </row>
    <row r="1359" spans="1:10" ht="26.1" customHeight="1">
      <c r="A1359" s="373" t="s">
        <v>724</v>
      </c>
      <c r="B1359" s="374" t="s">
        <v>1797</v>
      </c>
      <c r="C1359" s="373" t="s">
        <v>21</v>
      </c>
      <c r="D1359" s="373" t="s">
        <v>1798</v>
      </c>
      <c r="E1359" s="528" t="s">
        <v>727</v>
      </c>
      <c r="F1359" s="528"/>
      <c r="G1359" s="371" t="s">
        <v>6</v>
      </c>
      <c r="H1359" s="372">
        <v>10</v>
      </c>
      <c r="I1359" s="378">
        <v>74.56</v>
      </c>
      <c r="J1359" s="378">
        <v>745.6</v>
      </c>
    </row>
    <row r="1360" spans="1:10" ht="26.1" customHeight="1">
      <c r="A1360" s="373" t="s">
        <v>724</v>
      </c>
      <c r="B1360" s="374" t="s">
        <v>1803</v>
      </c>
      <c r="C1360" s="373" t="s">
        <v>21</v>
      </c>
      <c r="D1360" s="373" t="s">
        <v>1804</v>
      </c>
      <c r="E1360" s="528" t="s">
        <v>727</v>
      </c>
      <c r="F1360" s="528"/>
      <c r="G1360" s="371" t="s">
        <v>6</v>
      </c>
      <c r="H1360" s="372">
        <v>24</v>
      </c>
      <c r="I1360" s="378">
        <v>10.61</v>
      </c>
      <c r="J1360" s="378">
        <v>254.64</v>
      </c>
    </row>
    <row r="1361" spans="1:10" ht="39" customHeight="1">
      <c r="A1361" s="373" t="s">
        <v>724</v>
      </c>
      <c r="B1361" s="374" t="s">
        <v>1795</v>
      </c>
      <c r="C1361" s="373" t="s">
        <v>21</v>
      </c>
      <c r="D1361" s="373" t="s">
        <v>1796</v>
      </c>
      <c r="E1361" s="528" t="s">
        <v>727</v>
      </c>
      <c r="F1361" s="528"/>
      <c r="G1361" s="371" t="s">
        <v>6</v>
      </c>
      <c r="H1361" s="372">
        <v>2</v>
      </c>
      <c r="I1361" s="378">
        <v>1006.13</v>
      </c>
      <c r="J1361" s="378">
        <v>2012.26</v>
      </c>
    </row>
    <row r="1362" spans="1:10" ht="26.1" customHeight="1">
      <c r="A1362" s="373" t="s">
        <v>724</v>
      </c>
      <c r="B1362" s="374" t="s">
        <v>1793</v>
      </c>
      <c r="C1362" s="373" t="s">
        <v>21</v>
      </c>
      <c r="D1362" s="373" t="s">
        <v>1794</v>
      </c>
      <c r="E1362" s="528" t="s">
        <v>727</v>
      </c>
      <c r="F1362" s="528"/>
      <c r="G1362" s="371" t="s">
        <v>6</v>
      </c>
      <c r="H1362" s="372">
        <v>4</v>
      </c>
      <c r="I1362" s="378">
        <v>79.44</v>
      </c>
      <c r="J1362" s="378">
        <v>317.76</v>
      </c>
    </row>
    <row r="1363" spans="1:10" ht="26.1" customHeight="1">
      <c r="A1363" s="373" t="s">
        <v>724</v>
      </c>
      <c r="B1363" s="374" t="s">
        <v>1805</v>
      </c>
      <c r="C1363" s="373" t="s">
        <v>21</v>
      </c>
      <c r="D1363" s="373" t="s">
        <v>1806</v>
      </c>
      <c r="E1363" s="528" t="s">
        <v>727</v>
      </c>
      <c r="F1363" s="528"/>
      <c r="G1363" s="371" t="s">
        <v>6</v>
      </c>
      <c r="H1363" s="372">
        <v>1</v>
      </c>
      <c r="I1363" s="378">
        <v>89.05</v>
      </c>
      <c r="J1363" s="378">
        <v>89.05</v>
      </c>
    </row>
    <row r="1364" spans="1:10" ht="26.1" customHeight="1">
      <c r="A1364" s="373" t="s">
        <v>724</v>
      </c>
      <c r="B1364" s="374" t="s">
        <v>1807</v>
      </c>
      <c r="C1364" s="373" t="s">
        <v>21</v>
      </c>
      <c r="D1364" s="373" t="s">
        <v>1808</v>
      </c>
      <c r="E1364" s="528" t="s">
        <v>727</v>
      </c>
      <c r="F1364" s="528"/>
      <c r="G1364" s="371" t="s">
        <v>6</v>
      </c>
      <c r="H1364" s="372">
        <v>1</v>
      </c>
      <c r="I1364" s="378">
        <v>647.5</v>
      </c>
      <c r="J1364" s="378">
        <v>647.5</v>
      </c>
    </row>
    <row r="1365" spans="1:10" ht="26.1" customHeight="1" thickBot="1">
      <c r="A1365" s="373" t="s">
        <v>724</v>
      </c>
      <c r="B1365" s="374" t="s">
        <v>1791</v>
      </c>
      <c r="C1365" s="373" t="s">
        <v>21</v>
      </c>
      <c r="D1365" s="373" t="s">
        <v>1792</v>
      </c>
      <c r="E1365" s="528" t="s">
        <v>727</v>
      </c>
      <c r="F1365" s="528"/>
      <c r="G1365" s="371" t="s">
        <v>6</v>
      </c>
      <c r="H1365" s="372">
        <v>11</v>
      </c>
      <c r="I1365" s="378">
        <v>60.85</v>
      </c>
      <c r="J1365" s="378">
        <v>669.35</v>
      </c>
    </row>
    <row r="1366" spans="1:10" ht="0.95" customHeight="1" thickTop="1">
      <c r="A1366" s="350"/>
      <c r="B1366" s="350"/>
      <c r="C1366" s="350"/>
      <c r="D1366" s="350"/>
      <c r="E1366" s="350"/>
      <c r="F1366" s="350"/>
      <c r="G1366" s="350"/>
      <c r="H1366" s="350"/>
      <c r="I1366" s="350"/>
      <c r="J1366" s="350"/>
    </row>
    <row r="1367" spans="1:10" ht="18" customHeight="1">
      <c r="A1367" s="363" t="s">
        <v>1809</v>
      </c>
      <c r="B1367" s="361" t="s">
        <v>695</v>
      </c>
      <c r="C1367" s="363" t="s">
        <v>696</v>
      </c>
      <c r="D1367" s="363" t="s">
        <v>697</v>
      </c>
      <c r="E1367" s="522" t="s">
        <v>698</v>
      </c>
      <c r="F1367" s="522"/>
      <c r="G1367" s="362" t="s">
        <v>699</v>
      </c>
      <c r="H1367" s="361" t="s">
        <v>700</v>
      </c>
      <c r="I1367" s="361" t="s">
        <v>701</v>
      </c>
      <c r="J1367" s="361" t="s">
        <v>702</v>
      </c>
    </row>
    <row r="1368" spans="1:10" ht="65.099999999999994" customHeight="1">
      <c r="A1368" s="359" t="s">
        <v>703</v>
      </c>
      <c r="B1368" s="360" t="s">
        <v>409</v>
      </c>
      <c r="C1368" s="359" t="s">
        <v>705</v>
      </c>
      <c r="D1368" s="359" t="s">
        <v>1810</v>
      </c>
      <c r="E1368" s="523" t="s">
        <v>800</v>
      </c>
      <c r="F1368" s="523"/>
      <c r="G1368" s="358" t="s">
        <v>6</v>
      </c>
      <c r="H1368" s="357">
        <v>1</v>
      </c>
      <c r="I1368" s="356">
        <v>5817.9</v>
      </c>
      <c r="J1368" s="356">
        <v>5817.9</v>
      </c>
    </row>
    <row r="1369" spans="1:10" ht="24" customHeight="1">
      <c r="A1369" s="354" t="s">
        <v>707</v>
      </c>
      <c r="B1369" s="355" t="s">
        <v>1502</v>
      </c>
      <c r="C1369" s="354" t="s">
        <v>21</v>
      </c>
      <c r="D1369" s="354" t="s">
        <v>1461</v>
      </c>
      <c r="E1369" s="520" t="s">
        <v>710</v>
      </c>
      <c r="F1369" s="520"/>
      <c r="G1369" s="353" t="s">
        <v>711</v>
      </c>
      <c r="H1369" s="352">
        <v>8</v>
      </c>
      <c r="I1369" s="351">
        <v>34.11</v>
      </c>
      <c r="J1369" s="351">
        <v>272.88</v>
      </c>
    </row>
    <row r="1370" spans="1:10" ht="26.1" customHeight="1">
      <c r="A1370" s="354" t="s">
        <v>707</v>
      </c>
      <c r="B1370" s="355" t="s">
        <v>1500</v>
      </c>
      <c r="C1370" s="354" t="s">
        <v>21</v>
      </c>
      <c r="D1370" s="354" t="s">
        <v>1501</v>
      </c>
      <c r="E1370" s="520" t="s">
        <v>710</v>
      </c>
      <c r="F1370" s="520"/>
      <c r="G1370" s="353" t="s">
        <v>711</v>
      </c>
      <c r="H1370" s="352">
        <v>8</v>
      </c>
      <c r="I1370" s="351">
        <v>28.03</v>
      </c>
      <c r="J1370" s="351">
        <v>224.24</v>
      </c>
    </row>
    <row r="1371" spans="1:10" ht="26.1" customHeight="1">
      <c r="A1371" s="373" t="s">
        <v>724</v>
      </c>
      <c r="B1371" s="374" t="s">
        <v>1797</v>
      </c>
      <c r="C1371" s="373" t="s">
        <v>21</v>
      </c>
      <c r="D1371" s="373" t="s">
        <v>1798</v>
      </c>
      <c r="E1371" s="528" t="s">
        <v>727</v>
      </c>
      <c r="F1371" s="528"/>
      <c r="G1371" s="371" t="s">
        <v>6</v>
      </c>
      <c r="H1371" s="372">
        <v>10</v>
      </c>
      <c r="I1371" s="378">
        <v>74.56</v>
      </c>
      <c r="J1371" s="378">
        <v>745.6</v>
      </c>
    </row>
    <row r="1372" spans="1:10" ht="26.1" customHeight="1">
      <c r="A1372" s="373" t="s">
        <v>724</v>
      </c>
      <c r="B1372" s="374" t="s">
        <v>1793</v>
      </c>
      <c r="C1372" s="373" t="s">
        <v>21</v>
      </c>
      <c r="D1372" s="373" t="s">
        <v>1794</v>
      </c>
      <c r="E1372" s="528" t="s">
        <v>727</v>
      </c>
      <c r="F1372" s="528"/>
      <c r="G1372" s="371" t="s">
        <v>6</v>
      </c>
      <c r="H1372" s="372">
        <v>4</v>
      </c>
      <c r="I1372" s="378">
        <v>79.44</v>
      </c>
      <c r="J1372" s="378">
        <v>317.76</v>
      </c>
    </row>
    <row r="1373" spans="1:10" ht="26.1" customHeight="1">
      <c r="A1373" s="373" t="s">
        <v>724</v>
      </c>
      <c r="B1373" s="374" t="s">
        <v>1811</v>
      </c>
      <c r="C1373" s="373" t="s">
        <v>21</v>
      </c>
      <c r="D1373" s="373" t="s">
        <v>1812</v>
      </c>
      <c r="E1373" s="528" t="s">
        <v>727</v>
      </c>
      <c r="F1373" s="528"/>
      <c r="G1373" s="371" t="s">
        <v>6</v>
      </c>
      <c r="H1373" s="372">
        <v>1</v>
      </c>
      <c r="I1373" s="378">
        <v>461.38</v>
      </c>
      <c r="J1373" s="378">
        <v>461.38</v>
      </c>
    </row>
    <row r="1374" spans="1:10" ht="26.1" customHeight="1">
      <c r="A1374" s="373" t="s">
        <v>724</v>
      </c>
      <c r="B1374" s="374" t="s">
        <v>1801</v>
      </c>
      <c r="C1374" s="373" t="s">
        <v>21</v>
      </c>
      <c r="D1374" s="373" t="s">
        <v>1802</v>
      </c>
      <c r="E1374" s="528" t="s">
        <v>727</v>
      </c>
      <c r="F1374" s="528"/>
      <c r="G1374" s="371" t="s">
        <v>6</v>
      </c>
      <c r="H1374" s="372">
        <v>5</v>
      </c>
      <c r="I1374" s="378">
        <v>163.47</v>
      </c>
      <c r="J1374" s="378">
        <v>817.35</v>
      </c>
    </row>
    <row r="1375" spans="1:10" ht="39" customHeight="1">
      <c r="A1375" s="373" t="s">
        <v>724</v>
      </c>
      <c r="B1375" s="374" t="s">
        <v>1795</v>
      </c>
      <c r="C1375" s="373" t="s">
        <v>21</v>
      </c>
      <c r="D1375" s="373" t="s">
        <v>1796</v>
      </c>
      <c r="E1375" s="528" t="s">
        <v>727</v>
      </c>
      <c r="F1375" s="528"/>
      <c r="G1375" s="371" t="s">
        <v>6</v>
      </c>
      <c r="H1375" s="372">
        <v>2</v>
      </c>
      <c r="I1375" s="378">
        <v>1006.13</v>
      </c>
      <c r="J1375" s="378">
        <v>2012.26</v>
      </c>
    </row>
    <row r="1376" spans="1:10" ht="26.1" customHeight="1">
      <c r="A1376" s="373" t="s">
        <v>724</v>
      </c>
      <c r="B1376" s="374" t="s">
        <v>1803</v>
      </c>
      <c r="C1376" s="373" t="s">
        <v>21</v>
      </c>
      <c r="D1376" s="373" t="s">
        <v>1804</v>
      </c>
      <c r="E1376" s="528" t="s">
        <v>727</v>
      </c>
      <c r="F1376" s="528"/>
      <c r="G1376" s="371" t="s">
        <v>6</v>
      </c>
      <c r="H1376" s="372">
        <v>28</v>
      </c>
      <c r="I1376" s="378">
        <v>10.61</v>
      </c>
      <c r="J1376" s="378">
        <v>297.08</v>
      </c>
    </row>
    <row r="1377" spans="1:10" ht="26.1" customHeight="1" thickBot="1">
      <c r="A1377" s="373" t="s">
        <v>724</v>
      </c>
      <c r="B1377" s="374" t="s">
        <v>1791</v>
      </c>
      <c r="C1377" s="373" t="s">
        <v>21</v>
      </c>
      <c r="D1377" s="373" t="s">
        <v>1792</v>
      </c>
      <c r="E1377" s="528" t="s">
        <v>727</v>
      </c>
      <c r="F1377" s="528"/>
      <c r="G1377" s="371" t="s">
        <v>6</v>
      </c>
      <c r="H1377" s="372">
        <v>11</v>
      </c>
      <c r="I1377" s="378">
        <v>60.85</v>
      </c>
      <c r="J1377" s="378">
        <v>669.35</v>
      </c>
    </row>
    <row r="1378" spans="1:10" ht="0.95" customHeight="1" thickTop="1">
      <c r="A1378" s="350"/>
      <c r="B1378" s="350"/>
      <c r="C1378" s="350"/>
      <c r="D1378" s="350"/>
      <c r="E1378" s="350"/>
      <c r="F1378" s="350"/>
      <c r="G1378" s="350"/>
      <c r="H1378" s="350"/>
      <c r="I1378" s="350"/>
      <c r="J1378" s="350"/>
    </row>
    <row r="1379" spans="1:10" ht="18" customHeight="1">
      <c r="A1379" s="363" t="s">
        <v>1813</v>
      </c>
      <c r="B1379" s="361" t="s">
        <v>695</v>
      </c>
      <c r="C1379" s="363" t="s">
        <v>696</v>
      </c>
      <c r="D1379" s="363" t="s">
        <v>697</v>
      </c>
      <c r="E1379" s="522" t="s">
        <v>698</v>
      </c>
      <c r="F1379" s="522"/>
      <c r="G1379" s="362" t="s">
        <v>699</v>
      </c>
      <c r="H1379" s="361" t="s">
        <v>700</v>
      </c>
      <c r="I1379" s="361" t="s">
        <v>701</v>
      </c>
      <c r="J1379" s="361" t="s">
        <v>702</v>
      </c>
    </row>
    <row r="1380" spans="1:10" ht="65.099999999999994" customHeight="1">
      <c r="A1380" s="359" t="s">
        <v>703</v>
      </c>
      <c r="B1380" s="360" t="s">
        <v>412</v>
      </c>
      <c r="C1380" s="359" t="s">
        <v>705</v>
      </c>
      <c r="D1380" s="359" t="s">
        <v>1814</v>
      </c>
      <c r="E1380" s="523" t="s">
        <v>800</v>
      </c>
      <c r="F1380" s="523"/>
      <c r="G1380" s="358" t="s">
        <v>6</v>
      </c>
      <c r="H1380" s="357">
        <v>1</v>
      </c>
      <c r="I1380" s="356">
        <v>2536.33</v>
      </c>
      <c r="J1380" s="356">
        <v>2536.33</v>
      </c>
    </row>
    <row r="1381" spans="1:10" ht="26.1" customHeight="1">
      <c r="A1381" s="354" t="s">
        <v>707</v>
      </c>
      <c r="B1381" s="355" t="s">
        <v>1500</v>
      </c>
      <c r="C1381" s="354" t="s">
        <v>21</v>
      </c>
      <c r="D1381" s="354" t="s">
        <v>1501</v>
      </c>
      <c r="E1381" s="520" t="s">
        <v>710</v>
      </c>
      <c r="F1381" s="520"/>
      <c r="G1381" s="353" t="s">
        <v>711</v>
      </c>
      <c r="H1381" s="352">
        <v>4</v>
      </c>
      <c r="I1381" s="351">
        <v>28.03</v>
      </c>
      <c r="J1381" s="351">
        <v>112.12</v>
      </c>
    </row>
    <row r="1382" spans="1:10" ht="24" customHeight="1">
      <c r="A1382" s="354" t="s">
        <v>707</v>
      </c>
      <c r="B1382" s="355" t="s">
        <v>1502</v>
      </c>
      <c r="C1382" s="354" t="s">
        <v>21</v>
      </c>
      <c r="D1382" s="354" t="s">
        <v>1461</v>
      </c>
      <c r="E1382" s="520" t="s">
        <v>710</v>
      </c>
      <c r="F1382" s="520"/>
      <c r="G1382" s="353" t="s">
        <v>711</v>
      </c>
      <c r="H1382" s="352">
        <v>4</v>
      </c>
      <c r="I1382" s="351">
        <v>34.11</v>
      </c>
      <c r="J1382" s="351">
        <v>136.44</v>
      </c>
    </row>
    <row r="1383" spans="1:10" ht="26.1" customHeight="1">
      <c r="A1383" s="373" t="s">
        <v>724</v>
      </c>
      <c r="B1383" s="374" t="s">
        <v>1811</v>
      </c>
      <c r="C1383" s="373" t="s">
        <v>21</v>
      </c>
      <c r="D1383" s="373" t="s">
        <v>1812</v>
      </c>
      <c r="E1383" s="528" t="s">
        <v>727</v>
      </c>
      <c r="F1383" s="528"/>
      <c r="G1383" s="371" t="s">
        <v>6</v>
      </c>
      <c r="H1383" s="372">
        <v>3</v>
      </c>
      <c r="I1383" s="378">
        <v>461.38</v>
      </c>
      <c r="J1383" s="378">
        <v>1384.14</v>
      </c>
    </row>
    <row r="1384" spans="1:10" ht="26.1" customHeight="1">
      <c r="A1384" s="373" t="s">
        <v>724</v>
      </c>
      <c r="B1384" s="374" t="s">
        <v>1793</v>
      </c>
      <c r="C1384" s="373" t="s">
        <v>21</v>
      </c>
      <c r="D1384" s="373" t="s">
        <v>1794</v>
      </c>
      <c r="E1384" s="528" t="s">
        <v>727</v>
      </c>
      <c r="F1384" s="528"/>
      <c r="G1384" s="371" t="s">
        <v>6</v>
      </c>
      <c r="H1384" s="372">
        <v>4</v>
      </c>
      <c r="I1384" s="378">
        <v>79.44</v>
      </c>
      <c r="J1384" s="378">
        <v>317.76</v>
      </c>
    </row>
    <row r="1385" spans="1:10" ht="39" customHeight="1" thickBot="1">
      <c r="A1385" s="373" t="s">
        <v>724</v>
      </c>
      <c r="B1385" s="374" t="s">
        <v>1815</v>
      </c>
      <c r="C1385" s="373" t="s">
        <v>21</v>
      </c>
      <c r="D1385" s="373" t="s">
        <v>1816</v>
      </c>
      <c r="E1385" s="528" t="s">
        <v>727</v>
      </c>
      <c r="F1385" s="528"/>
      <c r="G1385" s="371" t="s">
        <v>6</v>
      </c>
      <c r="H1385" s="372">
        <v>1</v>
      </c>
      <c r="I1385" s="378">
        <v>585.87</v>
      </c>
      <c r="J1385" s="378">
        <v>585.87</v>
      </c>
    </row>
    <row r="1386" spans="1:10" ht="0.95" customHeight="1" thickTop="1">
      <c r="A1386" s="350"/>
      <c r="B1386" s="350"/>
      <c r="C1386" s="350"/>
      <c r="D1386" s="350"/>
      <c r="E1386" s="350"/>
      <c r="F1386" s="350"/>
      <c r="G1386" s="350"/>
      <c r="H1386" s="350"/>
      <c r="I1386" s="350"/>
      <c r="J1386" s="350"/>
    </row>
    <row r="1387" spans="1:10" ht="18" customHeight="1">
      <c r="A1387" s="363" t="s">
        <v>1817</v>
      </c>
      <c r="B1387" s="361" t="s">
        <v>695</v>
      </c>
      <c r="C1387" s="363" t="s">
        <v>696</v>
      </c>
      <c r="D1387" s="363" t="s">
        <v>697</v>
      </c>
      <c r="E1387" s="522" t="s">
        <v>698</v>
      </c>
      <c r="F1387" s="522"/>
      <c r="G1387" s="362" t="s">
        <v>699</v>
      </c>
      <c r="H1387" s="361" t="s">
        <v>700</v>
      </c>
      <c r="I1387" s="361" t="s">
        <v>701</v>
      </c>
      <c r="J1387" s="361" t="s">
        <v>702</v>
      </c>
    </row>
    <row r="1388" spans="1:10" ht="65.099999999999994" customHeight="1">
      <c r="A1388" s="359" t="s">
        <v>703</v>
      </c>
      <c r="B1388" s="360" t="s">
        <v>415</v>
      </c>
      <c r="C1388" s="359" t="s">
        <v>705</v>
      </c>
      <c r="D1388" s="359" t="s">
        <v>1818</v>
      </c>
      <c r="E1388" s="523" t="s">
        <v>800</v>
      </c>
      <c r="F1388" s="523"/>
      <c r="G1388" s="358" t="s">
        <v>6</v>
      </c>
      <c r="H1388" s="357">
        <v>1</v>
      </c>
      <c r="I1388" s="356">
        <v>2780.46</v>
      </c>
      <c r="J1388" s="356">
        <v>2780.46</v>
      </c>
    </row>
    <row r="1389" spans="1:10" ht="26.1" customHeight="1">
      <c r="A1389" s="354" t="s">
        <v>707</v>
      </c>
      <c r="B1389" s="355" t="s">
        <v>1500</v>
      </c>
      <c r="C1389" s="354" t="s">
        <v>21</v>
      </c>
      <c r="D1389" s="354" t="s">
        <v>1501</v>
      </c>
      <c r="E1389" s="520" t="s">
        <v>710</v>
      </c>
      <c r="F1389" s="520"/>
      <c r="G1389" s="353" t="s">
        <v>711</v>
      </c>
      <c r="H1389" s="352">
        <v>6</v>
      </c>
      <c r="I1389" s="351">
        <v>28.03</v>
      </c>
      <c r="J1389" s="351">
        <v>168.18</v>
      </c>
    </row>
    <row r="1390" spans="1:10" ht="24" customHeight="1">
      <c r="A1390" s="354" t="s">
        <v>707</v>
      </c>
      <c r="B1390" s="355" t="s">
        <v>1502</v>
      </c>
      <c r="C1390" s="354" t="s">
        <v>21</v>
      </c>
      <c r="D1390" s="354" t="s">
        <v>1461</v>
      </c>
      <c r="E1390" s="520" t="s">
        <v>710</v>
      </c>
      <c r="F1390" s="520"/>
      <c r="G1390" s="353" t="s">
        <v>711</v>
      </c>
      <c r="H1390" s="352">
        <v>6</v>
      </c>
      <c r="I1390" s="351">
        <v>34.11</v>
      </c>
      <c r="J1390" s="351">
        <v>204.66</v>
      </c>
    </row>
    <row r="1391" spans="1:10" ht="26.1" customHeight="1">
      <c r="A1391" s="373" t="s">
        <v>724</v>
      </c>
      <c r="B1391" s="374" t="s">
        <v>1811</v>
      </c>
      <c r="C1391" s="373" t="s">
        <v>21</v>
      </c>
      <c r="D1391" s="373" t="s">
        <v>1812</v>
      </c>
      <c r="E1391" s="528" t="s">
        <v>727</v>
      </c>
      <c r="F1391" s="528"/>
      <c r="G1391" s="371" t="s">
        <v>6</v>
      </c>
      <c r="H1391" s="372">
        <v>1</v>
      </c>
      <c r="I1391" s="378">
        <v>461.38</v>
      </c>
      <c r="J1391" s="378">
        <v>461.38</v>
      </c>
    </row>
    <row r="1392" spans="1:10" ht="26.1" customHeight="1">
      <c r="A1392" s="373" t="s">
        <v>724</v>
      </c>
      <c r="B1392" s="374" t="s">
        <v>1797</v>
      </c>
      <c r="C1392" s="373" t="s">
        <v>21</v>
      </c>
      <c r="D1392" s="373" t="s">
        <v>1798</v>
      </c>
      <c r="E1392" s="528" t="s">
        <v>727</v>
      </c>
      <c r="F1392" s="528"/>
      <c r="G1392" s="371" t="s">
        <v>6</v>
      </c>
      <c r="H1392" s="372">
        <v>2</v>
      </c>
      <c r="I1392" s="378">
        <v>74.56</v>
      </c>
      <c r="J1392" s="378">
        <v>149.12</v>
      </c>
    </row>
    <row r="1393" spans="1:10" ht="26.1" customHeight="1">
      <c r="A1393" s="373" t="s">
        <v>724</v>
      </c>
      <c r="B1393" s="374" t="s">
        <v>1791</v>
      </c>
      <c r="C1393" s="373" t="s">
        <v>21</v>
      </c>
      <c r="D1393" s="373" t="s">
        <v>1792</v>
      </c>
      <c r="E1393" s="528" t="s">
        <v>727</v>
      </c>
      <c r="F1393" s="528"/>
      <c r="G1393" s="371" t="s">
        <v>6</v>
      </c>
      <c r="H1393" s="372">
        <v>8</v>
      </c>
      <c r="I1393" s="378">
        <v>60.85</v>
      </c>
      <c r="J1393" s="378">
        <v>486.8</v>
      </c>
    </row>
    <row r="1394" spans="1:10" ht="26.1" customHeight="1">
      <c r="A1394" s="373" t="s">
        <v>724</v>
      </c>
      <c r="B1394" s="374" t="s">
        <v>1793</v>
      </c>
      <c r="C1394" s="373" t="s">
        <v>21</v>
      </c>
      <c r="D1394" s="373" t="s">
        <v>1794</v>
      </c>
      <c r="E1394" s="528" t="s">
        <v>727</v>
      </c>
      <c r="F1394" s="528"/>
      <c r="G1394" s="371" t="s">
        <v>6</v>
      </c>
      <c r="H1394" s="372">
        <v>4</v>
      </c>
      <c r="I1394" s="378">
        <v>79.44</v>
      </c>
      <c r="J1394" s="378">
        <v>317.76</v>
      </c>
    </row>
    <row r="1395" spans="1:10" ht="39" customHeight="1">
      <c r="A1395" s="373" t="s">
        <v>724</v>
      </c>
      <c r="B1395" s="374" t="s">
        <v>1815</v>
      </c>
      <c r="C1395" s="373" t="s">
        <v>21</v>
      </c>
      <c r="D1395" s="373" t="s">
        <v>1816</v>
      </c>
      <c r="E1395" s="528" t="s">
        <v>727</v>
      </c>
      <c r="F1395" s="528"/>
      <c r="G1395" s="371" t="s">
        <v>6</v>
      </c>
      <c r="H1395" s="372">
        <v>1</v>
      </c>
      <c r="I1395" s="378">
        <v>585.87</v>
      </c>
      <c r="J1395" s="378">
        <v>585.87</v>
      </c>
    </row>
    <row r="1396" spans="1:10" ht="26.1" customHeight="1" thickBot="1">
      <c r="A1396" s="373" t="s">
        <v>724</v>
      </c>
      <c r="B1396" s="374" t="s">
        <v>1819</v>
      </c>
      <c r="C1396" s="373" t="s">
        <v>21</v>
      </c>
      <c r="D1396" s="373" t="s">
        <v>1820</v>
      </c>
      <c r="E1396" s="528" t="s">
        <v>727</v>
      </c>
      <c r="F1396" s="528"/>
      <c r="G1396" s="371" t="s">
        <v>6</v>
      </c>
      <c r="H1396" s="372">
        <v>1</v>
      </c>
      <c r="I1396" s="378">
        <v>406.69</v>
      </c>
      <c r="J1396" s="378">
        <v>406.69</v>
      </c>
    </row>
    <row r="1397" spans="1:10" ht="0.95" customHeight="1" thickTop="1">
      <c r="A1397" s="350"/>
      <c r="B1397" s="350"/>
      <c r="C1397" s="350"/>
      <c r="D1397" s="350"/>
      <c r="E1397" s="350"/>
      <c r="F1397" s="350"/>
      <c r="G1397" s="350"/>
      <c r="H1397" s="350"/>
      <c r="I1397" s="350"/>
      <c r="J1397" s="350"/>
    </row>
    <row r="1398" spans="1:10" ht="18" customHeight="1">
      <c r="A1398" s="363" t="s">
        <v>1821</v>
      </c>
      <c r="B1398" s="361" t="s">
        <v>695</v>
      </c>
      <c r="C1398" s="363" t="s">
        <v>696</v>
      </c>
      <c r="D1398" s="363" t="s">
        <v>697</v>
      </c>
      <c r="E1398" s="522" t="s">
        <v>698</v>
      </c>
      <c r="F1398" s="522"/>
      <c r="G1398" s="362" t="s">
        <v>699</v>
      </c>
      <c r="H1398" s="361" t="s">
        <v>700</v>
      </c>
      <c r="I1398" s="361" t="s">
        <v>701</v>
      </c>
      <c r="J1398" s="361" t="s">
        <v>702</v>
      </c>
    </row>
    <row r="1399" spans="1:10" ht="65.099999999999994" customHeight="1">
      <c r="A1399" s="359" t="s">
        <v>703</v>
      </c>
      <c r="B1399" s="360" t="s">
        <v>418</v>
      </c>
      <c r="C1399" s="359" t="s">
        <v>705</v>
      </c>
      <c r="D1399" s="359" t="s">
        <v>1822</v>
      </c>
      <c r="E1399" s="523" t="s">
        <v>800</v>
      </c>
      <c r="F1399" s="523"/>
      <c r="G1399" s="358" t="s">
        <v>6</v>
      </c>
      <c r="H1399" s="357">
        <v>1</v>
      </c>
      <c r="I1399" s="356">
        <v>1225.67</v>
      </c>
      <c r="J1399" s="356">
        <v>1225.67</v>
      </c>
    </row>
    <row r="1400" spans="1:10" ht="26.1" customHeight="1">
      <c r="A1400" s="354" t="s">
        <v>707</v>
      </c>
      <c r="B1400" s="355" t="s">
        <v>1500</v>
      </c>
      <c r="C1400" s="354" t="s">
        <v>21</v>
      </c>
      <c r="D1400" s="354" t="s">
        <v>1501</v>
      </c>
      <c r="E1400" s="520" t="s">
        <v>710</v>
      </c>
      <c r="F1400" s="520"/>
      <c r="G1400" s="353" t="s">
        <v>711</v>
      </c>
      <c r="H1400" s="352">
        <v>2.5</v>
      </c>
      <c r="I1400" s="351">
        <v>28.03</v>
      </c>
      <c r="J1400" s="351">
        <v>70.069999999999993</v>
      </c>
    </row>
    <row r="1401" spans="1:10" ht="24" customHeight="1">
      <c r="A1401" s="354" t="s">
        <v>707</v>
      </c>
      <c r="B1401" s="355" t="s">
        <v>1502</v>
      </c>
      <c r="C1401" s="354" t="s">
        <v>21</v>
      </c>
      <c r="D1401" s="354" t="s">
        <v>1461</v>
      </c>
      <c r="E1401" s="520" t="s">
        <v>710</v>
      </c>
      <c r="F1401" s="520"/>
      <c r="G1401" s="353" t="s">
        <v>711</v>
      </c>
      <c r="H1401" s="352">
        <v>2.5</v>
      </c>
      <c r="I1401" s="351">
        <v>34.11</v>
      </c>
      <c r="J1401" s="351">
        <v>85.27</v>
      </c>
    </row>
    <row r="1402" spans="1:10" ht="26.1" customHeight="1">
      <c r="A1402" s="373" t="s">
        <v>724</v>
      </c>
      <c r="B1402" s="374" t="s">
        <v>1803</v>
      </c>
      <c r="C1402" s="373" t="s">
        <v>21</v>
      </c>
      <c r="D1402" s="373" t="s">
        <v>1804</v>
      </c>
      <c r="E1402" s="528" t="s">
        <v>727</v>
      </c>
      <c r="F1402" s="528"/>
      <c r="G1402" s="371" t="s">
        <v>6</v>
      </c>
      <c r="H1402" s="372">
        <v>3</v>
      </c>
      <c r="I1402" s="378">
        <v>10.61</v>
      </c>
      <c r="J1402" s="378">
        <v>31.83</v>
      </c>
    </row>
    <row r="1403" spans="1:10" ht="26.1" customHeight="1">
      <c r="A1403" s="373" t="s">
        <v>724</v>
      </c>
      <c r="B1403" s="374" t="s">
        <v>1797</v>
      </c>
      <c r="C1403" s="373" t="s">
        <v>21</v>
      </c>
      <c r="D1403" s="373" t="s">
        <v>1798</v>
      </c>
      <c r="E1403" s="528" t="s">
        <v>727</v>
      </c>
      <c r="F1403" s="528"/>
      <c r="G1403" s="371" t="s">
        <v>6</v>
      </c>
      <c r="H1403" s="372">
        <v>2</v>
      </c>
      <c r="I1403" s="378">
        <v>74.56</v>
      </c>
      <c r="J1403" s="378">
        <v>149.12</v>
      </c>
    </row>
    <row r="1404" spans="1:10" ht="26.1" customHeight="1">
      <c r="A1404" s="373" t="s">
        <v>724</v>
      </c>
      <c r="B1404" s="374" t="s">
        <v>1793</v>
      </c>
      <c r="C1404" s="373" t="s">
        <v>21</v>
      </c>
      <c r="D1404" s="373" t="s">
        <v>1794</v>
      </c>
      <c r="E1404" s="528" t="s">
        <v>727</v>
      </c>
      <c r="F1404" s="528"/>
      <c r="G1404" s="371" t="s">
        <v>6</v>
      </c>
      <c r="H1404" s="372">
        <v>4</v>
      </c>
      <c r="I1404" s="378">
        <v>79.44</v>
      </c>
      <c r="J1404" s="378">
        <v>317.76</v>
      </c>
    </row>
    <row r="1405" spans="1:10" ht="26.1" customHeight="1">
      <c r="A1405" s="373" t="s">
        <v>724</v>
      </c>
      <c r="B1405" s="374" t="s">
        <v>1791</v>
      </c>
      <c r="C1405" s="373" t="s">
        <v>21</v>
      </c>
      <c r="D1405" s="373" t="s">
        <v>1792</v>
      </c>
      <c r="E1405" s="528" t="s">
        <v>727</v>
      </c>
      <c r="F1405" s="528"/>
      <c r="G1405" s="371" t="s">
        <v>6</v>
      </c>
      <c r="H1405" s="372">
        <v>2</v>
      </c>
      <c r="I1405" s="378">
        <v>60.85</v>
      </c>
      <c r="J1405" s="378">
        <v>121.7</v>
      </c>
    </row>
    <row r="1406" spans="1:10" ht="39" customHeight="1" thickBot="1">
      <c r="A1406" s="373" t="s">
        <v>724</v>
      </c>
      <c r="B1406" s="374" t="s">
        <v>1823</v>
      </c>
      <c r="C1406" s="373" t="s">
        <v>21</v>
      </c>
      <c r="D1406" s="373" t="s">
        <v>1824</v>
      </c>
      <c r="E1406" s="528" t="s">
        <v>727</v>
      </c>
      <c r="F1406" s="528"/>
      <c r="G1406" s="371" t="s">
        <v>6</v>
      </c>
      <c r="H1406" s="372">
        <v>1</v>
      </c>
      <c r="I1406" s="378">
        <v>449.92</v>
      </c>
      <c r="J1406" s="378">
        <v>449.92</v>
      </c>
    </row>
    <row r="1407" spans="1:10" ht="0.95" customHeight="1" thickTop="1">
      <c r="A1407" s="350"/>
      <c r="B1407" s="350"/>
      <c r="C1407" s="350"/>
      <c r="D1407" s="350"/>
      <c r="E1407" s="350"/>
      <c r="F1407" s="350"/>
      <c r="G1407" s="350"/>
      <c r="H1407" s="350"/>
      <c r="I1407" s="350"/>
      <c r="J1407" s="350"/>
    </row>
    <row r="1408" spans="1:10" ht="24" customHeight="1">
      <c r="A1408" s="376" t="s">
        <v>1825</v>
      </c>
      <c r="B1408" s="376"/>
      <c r="C1408" s="376"/>
      <c r="D1408" s="376" t="s">
        <v>1826</v>
      </c>
      <c r="E1408" s="376"/>
      <c r="F1408" s="521"/>
      <c r="G1408" s="521"/>
      <c r="H1408" s="377"/>
      <c r="I1408" s="376"/>
      <c r="J1408" s="375"/>
    </row>
    <row r="1409" spans="1:10" ht="18" customHeight="1">
      <c r="A1409" s="363" t="s">
        <v>1827</v>
      </c>
      <c r="B1409" s="361" t="s">
        <v>695</v>
      </c>
      <c r="C1409" s="363" t="s">
        <v>696</v>
      </c>
      <c r="D1409" s="363" t="s">
        <v>697</v>
      </c>
      <c r="E1409" s="522" t="s">
        <v>698</v>
      </c>
      <c r="F1409" s="522"/>
      <c r="G1409" s="362" t="s">
        <v>699</v>
      </c>
      <c r="H1409" s="361" t="s">
        <v>700</v>
      </c>
      <c r="I1409" s="361" t="s">
        <v>701</v>
      </c>
      <c r="J1409" s="361" t="s">
        <v>702</v>
      </c>
    </row>
    <row r="1410" spans="1:10" ht="78" customHeight="1">
      <c r="A1410" s="359" t="s">
        <v>703</v>
      </c>
      <c r="B1410" s="360" t="s">
        <v>423</v>
      </c>
      <c r="C1410" s="359" t="s">
        <v>705</v>
      </c>
      <c r="D1410" s="359" t="s">
        <v>424</v>
      </c>
      <c r="E1410" s="523" t="s">
        <v>800</v>
      </c>
      <c r="F1410" s="523"/>
      <c r="G1410" s="358" t="s">
        <v>6</v>
      </c>
      <c r="H1410" s="357">
        <v>1</v>
      </c>
      <c r="I1410" s="356">
        <v>181.5</v>
      </c>
      <c r="J1410" s="356">
        <v>181.5</v>
      </c>
    </row>
    <row r="1411" spans="1:10" ht="51.95" customHeight="1" thickBot="1">
      <c r="A1411" s="354" t="s">
        <v>707</v>
      </c>
      <c r="B1411" s="355" t="s">
        <v>1828</v>
      </c>
      <c r="C1411" s="354" t="s">
        <v>65</v>
      </c>
      <c r="D1411" s="354" t="s">
        <v>1829</v>
      </c>
      <c r="E1411" s="520" t="s">
        <v>942</v>
      </c>
      <c r="F1411" s="520"/>
      <c r="G1411" s="353" t="s">
        <v>990</v>
      </c>
      <c r="H1411" s="352">
        <v>1</v>
      </c>
      <c r="I1411" s="351">
        <v>181.5</v>
      </c>
      <c r="J1411" s="351">
        <v>181.5</v>
      </c>
    </row>
    <row r="1412" spans="1:10" ht="0.95" customHeight="1" thickTop="1">
      <c r="A1412" s="350"/>
      <c r="B1412" s="350"/>
      <c r="C1412" s="350"/>
      <c r="D1412" s="350"/>
      <c r="E1412" s="350"/>
      <c r="F1412" s="350"/>
      <c r="G1412" s="350"/>
      <c r="H1412" s="350"/>
      <c r="I1412" s="350"/>
      <c r="J1412" s="350"/>
    </row>
    <row r="1413" spans="1:10" ht="18" customHeight="1">
      <c r="A1413" s="363" t="s">
        <v>1830</v>
      </c>
      <c r="B1413" s="361" t="s">
        <v>695</v>
      </c>
      <c r="C1413" s="363" t="s">
        <v>696</v>
      </c>
      <c r="D1413" s="363" t="s">
        <v>697</v>
      </c>
      <c r="E1413" s="522" t="s">
        <v>698</v>
      </c>
      <c r="F1413" s="522"/>
      <c r="G1413" s="362" t="s">
        <v>699</v>
      </c>
      <c r="H1413" s="361" t="s">
        <v>700</v>
      </c>
      <c r="I1413" s="361" t="s">
        <v>701</v>
      </c>
      <c r="J1413" s="361" t="s">
        <v>702</v>
      </c>
    </row>
    <row r="1414" spans="1:10" ht="78" customHeight="1">
      <c r="A1414" s="359" t="s">
        <v>703</v>
      </c>
      <c r="B1414" s="360" t="s">
        <v>426</v>
      </c>
      <c r="C1414" s="359" t="s">
        <v>705</v>
      </c>
      <c r="D1414" s="359" t="s">
        <v>1831</v>
      </c>
      <c r="E1414" s="523" t="s">
        <v>800</v>
      </c>
      <c r="F1414" s="523"/>
      <c r="G1414" s="358" t="s">
        <v>6</v>
      </c>
      <c r="H1414" s="357">
        <v>1</v>
      </c>
      <c r="I1414" s="356">
        <v>276.25</v>
      </c>
      <c r="J1414" s="356">
        <v>276.25</v>
      </c>
    </row>
    <row r="1415" spans="1:10" ht="51.95" customHeight="1" thickBot="1">
      <c r="A1415" s="354" t="s">
        <v>707</v>
      </c>
      <c r="B1415" s="355" t="s">
        <v>1832</v>
      </c>
      <c r="C1415" s="354" t="s">
        <v>65</v>
      </c>
      <c r="D1415" s="354" t="s">
        <v>1833</v>
      </c>
      <c r="E1415" s="520" t="s">
        <v>942</v>
      </c>
      <c r="F1415" s="520"/>
      <c r="G1415" s="353" t="s">
        <v>990</v>
      </c>
      <c r="H1415" s="352">
        <v>1</v>
      </c>
      <c r="I1415" s="351">
        <v>276.25</v>
      </c>
      <c r="J1415" s="351">
        <v>276.25</v>
      </c>
    </row>
    <row r="1416" spans="1:10" ht="0.95" customHeight="1" thickTop="1">
      <c r="A1416" s="350"/>
      <c r="B1416" s="350"/>
      <c r="C1416" s="350"/>
      <c r="D1416" s="350"/>
      <c r="E1416" s="350"/>
      <c r="F1416" s="350"/>
      <c r="G1416" s="350"/>
      <c r="H1416" s="350"/>
      <c r="I1416" s="350"/>
      <c r="J1416" s="350"/>
    </row>
    <row r="1417" spans="1:10" ht="18" customHeight="1">
      <c r="A1417" s="363" t="s">
        <v>1834</v>
      </c>
      <c r="B1417" s="361" t="s">
        <v>695</v>
      </c>
      <c r="C1417" s="363" t="s">
        <v>696</v>
      </c>
      <c r="D1417" s="363" t="s">
        <v>697</v>
      </c>
      <c r="E1417" s="522" t="s">
        <v>698</v>
      </c>
      <c r="F1417" s="522"/>
      <c r="G1417" s="362" t="s">
        <v>699</v>
      </c>
      <c r="H1417" s="361" t="s">
        <v>700</v>
      </c>
      <c r="I1417" s="361" t="s">
        <v>701</v>
      </c>
      <c r="J1417" s="361" t="s">
        <v>702</v>
      </c>
    </row>
    <row r="1418" spans="1:10" ht="51.95" customHeight="1">
      <c r="A1418" s="359" t="s">
        <v>703</v>
      </c>
      <c r="B1418" s="360" t="s">
        <v>429</v>
      </c>
      <c r="C1418" s="359" t="s">
        <v>705</v>
      </c>
      <c r="D1418" s="359" t="s">
        <v>430</v>
      </c>
      <c r="E1418" s="523" t="s">
        <v>800</v>
      </c>
      <c r="F1418" s="523"/>
      <c r="G1418" s="358" t="s">
        <v>6</v>
      </c>
      <c r="H1418" s="357">
        <v>1</v>
      </c>
      <c r="I1418" s="356">
        <v>79.37</v>
      </c>
      <c r="J1418" s="356">
        <v>79.37</v>
      </c>
    </row>
    <row r="1419" spans="1:10" ht="51.95" customHeight="1" thickBot="1">
      <c r="A1419" s="354" t="s">
        <v>707</v>
      </c>
      <c r="B1419" s="355" t="s">
        <v>1835</v>
      </c>
      <c r="C1419" s="354" t="s">
        <v>65</v>
      </c>
      <c r="D1419" s="354" t="s">
        <v>1836</v>
      </c>
      <c r="E1419" s="520" t="s">
        <v>942</v>
      </c>
      <c r="F1419" s="520"/>
      <c r="G1419" s="353" t="s">
        <v>990</v>
      </c>
      <c r="H1419" s="352">
        <v>1</v>
      </c>
      <c r="I1419" s="351">
        <v>79.37</v>
      </c>
      <c r="J1419" s="351">
        <v>79.37</v>
      </c>
    </row>
    <row r="1420" spans="1:10" ht="0.95" customHeight="1" thickTop="1">
      <c r="A1420" s="350"/>
      <c r="B1420" s="350"/>
      <c r="C1420" s="350"/>
      <c r="D1420" s="350"/>
      <c r="E1420" s="350"/>
      <c r="F1420" s="350"/>
      <c r="G1420" s="350"/>
      <c r="H1420" s="350"/>
      <c r="I1420" s="350"/>
      <c r="J1420" s="350"/>
    </row>
    <row r="1421" spans="1:10" ht="18" customHeight="1">
      <c r="A1421" s="363" t="s">
        <v>1837</v>
      </c>
      <c r="B1421" s="361" t="s">
        <v>695</v>
      </c>
      <c r="C1421" s="363" t="s">
        <v>696</v>
      </c>
      <c r="D1421" s="363" t="s">
        <v>697</v>
      </c>
      <c r="E1421" s="522" t="s">
        <v>698</v>
      </c>
      <c r="F1421" s="522"/>
      <c r="G1421" s="362" t="s">
        <v>699</v>
      </c>
      <c r="H1421" s="361" t="s">
        <v>700</v>
      </c>
      <c r="I1421" s="361" t="s">
        <v>701</v>
      </c>
      <c r="J1421" s="361" t="s">
        <v>702</v>
      </c>
    </row>
    <row r="1422" spans="1:10" ht="39" customHeight="1">
      <c r="A1422" s="359" t="s">
        <v>703</v>
      </c>
      <c r="B1422" s="360" t="s">
        <v>432</v>
      </c>
      <c r="C1422" s="359" t="s">
        <v>705</v>
      </c>
      <c r="D1422" s="359" t="s">
        <v>433</v>
      </c>
      <c r="E1422" s="523" t="s">
        <v>800</v>
      </c>
      <c r="F1422" s="523"/>
      <c r="G1422" s="358" t="s">
        <v>6</v>
      </c>
      <c r="H1422" s="357">
        <v>1</v>
      </c>
      <c r="I1422" s="356">
        <v>2779.06</v>
      </c>
      <c r="J1422" s="356">
        <v>2779.06</v>
      </c>
    </row>
    <row r="1423" spans="1:10" ht="24" customHeight="1">
      <c r="A1423" s="354" t="s">
        <v>707</v>
      </c>
      <c r="B1423" s="355" t="s">
        <v>1502</v>
      </c>
      <c r="C1423" s="354" t="s">
        <v>21</v>
      </c>
      <c r="D1423" s="354" t="s">
        <v>1461</v>
      </c>
      <c r="E1423" s="520" t="s">
        <v>710</v>
      </c>
      <c r="F1423" s="520"/>
      <c r="G1423" s="353" t="s">
        <v>711</v>
      </c>
      <c r="H1423" s="352">
        <v>0.5</v>
      </c>
      <c r="I1423" s="351">
        <v>34.11</v>
      </c>
      <c r="J1423" s="351">
        <v>17.05</v>
      </c>
    </row>
    <row r="1424" spans="1:10" ht="26.1" customHeight="1">
      <c r="A1424" s="354" t="s">
        <v>707</v>
      </c>
      <c r="B1424" s="355" t="s">
        <v>1500</v>
      </c>
      <c r="C1424" s="354" t="s">
        <v>21</v>
      </c>
      <c r="D1424" s="354" t="s">
        <v>1501</v>
      </c>
      <c r="E1424" s="520" t="s">
        <v>710</v>
      </c>
      <c r="F1424" s="520"/>
      <c r="G1424" s="353" t="s">
        <v>711</v>
      </c>
      <c r="H1424" s="352">
        <v>0.5</v>
      </c>
      <c r="I1424" s="351">
        <v>28.03</v>
      </c>
      <c r="J1424" s="351">
        <v>14.01</v>
      </c>
    </row>
    <row r="1425" spans="1:10" ht="51.95" customHeight="1" thickBot="1">
      <c r="A1425" s="373" t="s">
        <v>724</v>
      </c>
      <c r="B1425" s="374" t="s">
        <v>1838</v>
      </c>
      <c r="C1425" s="373" t="s">
        <v>705</v>
      </c>
      <c r="D1425" s="373" t="s">
        <v>1839</v>
      </c>
      <c r="E1425" s="528" t="s">
        <v>727</v>
      </c>
      <c r="F1425" s="528"/>
      <c r="G1425" s="371" t="s">
        <v>6</v>
      </c>
      <c r="H1425" s="372">
        <v>1</v>
      </c>
      <c r="I1425" s="378">
        <v>2748</v>
      </c>
      <c r="J1425" s="378">
        <v>2748</v>
      </c>
    </row>
    <row r="1426" spans="1:10" ht="0.95" customHeight="1" thickTop="1">
      <c r="A1426" s="350"/>
      <c r="B1426" s="350"/>
      <c r="C1426" s="350"/>
      <c r="D1426" s="350"/>
      <c r="E1426" s="350"/>
      <c r="F1426" s="350"/>
      <c r="G1426" s="350"/>
      <c r="H1426" s="350"/>
      <c r="I1426" s="350"/>
      <c r="J1426" s="350"/>
    </row>
    <row r="1427" spans="1:10" ht="18" customHeight="1">
      <c r="A1427" s="363" t="s">
        <v>1840</v>
      </c>
      <c r="B1427" s="361" t="s">
        <v>695</v>
      </c>
      <c r="C1427" s="363" t="s">
        <v>696</v>
      </c>
      <c r="D1427" s="363" t="s">
        <v>697</v>
      </c>
      <c r="E1427" s="522" t="s">
        <v>698</v>
      </c>
      <c r="F1427" s="522"/>
      <c r="G1427" s="362" t="s">
        <v>699</v>
      </c>
      <c r="H1427" s="361" t="s">
        <v>700</v>
      </c>
      <c r="I1427" s="361" t="s">
        <v>701</v>
      </c>
      <c r="J1427" s="361" t="s">
        <v>702</v>
      </c>
    </row>
    <row r="1428" spans="1:10" ht="26.1" customHeight="1">
      <c r="A1428" s="359" t="s">
        <v>703</v>
      </c>
      <c r="B1428" s="360" t="s">
        <v>1841</v>
      </c>
      <c r="C1428" s="359" t="s">
        <v>21</v>
      </c>
      <c r="D1428" s="359" t="s">
        <v>1842</v>
      </c>
      <c r="E1428" s="523" t="s">
        <v>1843</v>
      </c>
      <c r="F1428" s="523"/>
      <c r="G1428" s="358" t="s">
        <v>6</v>
      </c>
      <c r="H1428" s="357">
        <v>1</v>
      </c>
      <c r="I1428" s="356">
        <v>31.23</v>
      </c>
      <c r="J1428" s="356">
        <v>31.23</v>
      </c>
    </row>
    <row r="1429" spans="1:10" ht="26.1" customHeight="1">
      <c r="A1429" s="354" t="s">
        <v>707</v>
      </c>
      <c r="B1429" s="355" t="s">
        <v>1500</v>
      </c>
      <c r="C1429" s="354" t="s">
        <v>21</v>
      </c>
      <c r="D1429" s="354" t="s">
        <v>1501</v>
      </c>
      <c r="E1429" s="520" t="s">
        <v>710</v>
      </c>
      <c r="F1429" s="520"/>
      <c r="G1429" s="353" t="s">
        <v>711</v>
      </c>
      <c r="H1429" s="352">
        <v>1.46E-2</v>
      </c>
      <c r="I1429" s="351">
        <v>28.03</v>
      </c>
      <c r="J1429" s="351">
        <v>0.4</v>
      </c>
    </row>
    <row r="1430" spans="1:10" ht="24" customHeight="1">
      <c r="A1430" s="354" t="s">
        <v>707</v>
      </c>
      <c r="B1430" s="355" t="s">
        <v>1502</v>
      </c>
      <c r="C1430" s="354" t="s">
        <v>21</v>
      </c>
      <c r="D1430" s="354" t="s">
        <v>1461</v>
      </c>
      <c r="E1430" s="520" t="s">
        <v>710</v>
      </c>
      <c r="F1430" s="520"/>
      <c r="G1430" s="353" t="s">
        <v>711</v>
      </c>
      <c r="H1430" s="352">
        <v>1.46E-2</v>
      </c>
      <c r="I1430" s="351">
        <v>34.11</v>
      </c>
      <c r="J1430" s="351">
        <v>0.49</v>
      </c>
    </row>
    <row r="1431" spans="1:10" ht="26.1" customHeight="1">
      <c r="A1431" s="373" t="s">
        <v>724</v>
      </c>
      <c r="B1431" s="374" t="s">
        <v>1747</v>
      </c>
      <c r="C1431" s="373" t="s">
        <v>21</v>
      </c>
      <c r="D1431" s="373" t="s">
        <v>1748</v>
      </c>
      <c r="E1431" s="528" t="s">
        <v>727</v>
      </c>
      <c r="F1431" s="528"/>
      <c r="G1431" s="371" t="s">
        <v>6</v>
      </c>
      <c r="H1431" s="372">
        <v>2.1000000000000001E-2</v>
      </c>
      <c r="I1431" s="378">
        <v>6.41</v>
      </c>
      <c r="J1431" s="378">
        <v>0.13461000000000001</v>
      </c>
    </row>
    <row r="1432" spans="1:10" ht="26.1" customHeight="1" thickBot="1">
      <c r="A1432" s="373" t="s">
        <v>724</v>
      </c>
      <c r="B1432" s="374" t="s">
        <v>1844</v>
      </c>
      <c r="C1432" s="373" t="s">
        <v>21</v>
      </c>
      <c r="D1432" s="373" t="s">
        <v>1845</v>
      </c>
      <c r="E1432" s="528" t="s">
        <v>727</v>
      </c>
      <c r="F1432" s="528"/>
      <c r="G1432" s="371" t="s">
        <v>6</v>
      </c>
      <c r="H1432" s="372">
        <v>1</v>
      </c>
      <c r="I1432" s="378">
        <v>30.21</v>
      </c>
      <c r="J1432" s="378">
        <v>30.21</v>
      </c>
    </row>
    <row r="1433" spans="1:10" ht="0.95" customHeight="1" thickTop="1">
      <c r="A1433" s="350"/>
      <c r="B1433" s="350"/>
      <c r="C1433" s="350"/>
      <c r="D1433" s="350"/>
      <c r="E1433" s="350"/>
      <c r="F1433" s="350"/>
      <c r="G1433" s="350"/>
      <c r="H1433" s="350"/>
      <c r="I1433" s="350"/>
      <c r="J1433" s="350"/>
    </row>
    <row r="1434" spans="1:10" ht="18" customHeight="1">
      <c r="A1434" s="363" t="s">
        <v>1846</v>
      </c>
      <c r="B1434" s="361" t="s">
        <v>695</v>
      </c>
      <c r="C1434" s="363" t="s">
        <v>696</v>
      </c>
      <c r="D1434" s="363" t="s">
        <v>697</v>
      </c>
      <c r="E1434" s="522" t="s">
        <v>698</v>
      </c>
      <c r="F1434" s="522"/>
      <c r="G1434" s="362" t="s">
        <v>699</v>
      </c>
      <c r="H1434" s="361" t="s">
        <v>700</v>
      </c>
      <c r="I1434" s="361" t="s">
        <v>701</v>
      </c>
      <c r="J1434" s="361" t="s">
        <v>702</v>
      </c>
    </row>
    <row r="1435" spans="1:10" ht="39" customHeight="1">
      <c r="A1435" s="359" t="s">
        <v>703</v>
      </c>
      <c r="B1435" s="360" t="s">
        <v>437</v>
      </c>
      <c r="C1435" s="359" t="s">
        <v>705</v>
      </c>
      <c r="D1435" s="359" t="s">
        <v>1847</v>
      </c>
      <c r="E1435" s="523" t="s">
        <v>800</v>
      </c>
      <c r="F1435" s="523"/>
      <c r="G1435" s="358" t="s">
        <v>6</v>
      </c>
      <c r="H1435" s="357">
        <v>1</v>
      </c>
      <c r="I1435" s="356">
        <v>58.05</v>
      </c>
      <c r="J1435" s="356">
        <v>58.05</v>
      </c>
    </row>
    <row r="1436" spans="1:10" ht="24" customHeight="1">
      <c r="A1436" s="354" t="s">
        <v>707</v>
      </c>
      <c r="B1436" s="355" t="s">
        <v>1502</v>
      </c>
      <c r="C1436" s="354" t="s">
        <v>21</v>
      </c>
      <c r="D1436" s="354" t="s">
        <v>1461</v>
      </c>
      <c r="E1436" s="520" t="s">
        <v>710</v>
      </c>
      <c r="F1436" s="520"/>
      <c r="G1436" s="353" t="s">
        <v>711</v>
      </c>
      <c r="H1436" s="352">
        <v>0.16</v>
      </c>
      <c r="I1436" s="351">
        <v>34.11</v>
      </c>
      <c r="J1436" s="351">
        <v>5.45</v>
      </c>
    </row>
    <row r="1437" spans="1:10" ht="26.1" customHeight="1">
      <c r="A1437" s="354" t="s">
        <v>707</v>
      </c>
      <c r="B1437" s="355" t="s">
        <v>1500</v>
      </c>
      <c r="C1437" s="354" t="s">
        <v>21</v>
      </c>
      <c r="D1437" s="354" t="s">
        <v>1501</v>
      </c>
      <c r="E1437" s="520" t="s">
        <v>710</v>
      </c>
      <c r="F1437" s="520"/>
      <c r="G1437" s="353" t="s">
        <v>711</v>
      </c>
      <c r="H1437" s="352">
        <v>0.16</v>
      </c>
      <c r="I1437" s="351">
        <v>28.03</v>
      </c>
      <c r="J1437" s="351">
        <v>4.4800000000000004</v>
      </c>
    </row>
    <row r="1438" spans="1:10" ht="39" customHeight="1">
      <c r="A1438" s="373" t="s">
        <v>724</v>
      </c>
      <c r="B1438" s="374" t="s">
        <v>1848</v>
      </c>
      <c r="C1438" s="373" t="s">
        <v>21</v>
      </c>
      <c r="D1438" s="373" t="s">
        <v>1849</v>
      </c>
      <c r="E1438" s="528" t="s">
        <v>727</v>
      </c>
      <c r="F1438" s="528"/>
      <c r="G1438" s="371" t="s">
        <v>6</v>
      </c>
      <c r="H1438" s="372">
        <v>1</v>
      </c>
      <c r="I1438" s="378">
        <v>2.99</v>
      </c>
      <c r="J1438" s="378">
        <v>2.99</v>
      </c>
    </row>
    <row r="1439" spans="1:10" ht="26.1" customHeight="1">
      <c r="A1439" s="373" t="s">
        <v>724</v>
      </c>
      <c r="B1439" s="374" t="s">
        <v>1850</v>
      </c>
      <c r="C1439" s="373" t="s">
        <v>21</v>
      </c>
      <c r="D1439" s="373" t="s">
        <v>1851</v>
      </c>
      <c r="E1439" s="528" t="s">
        <v>727</v>
      </c>
      <c r="F1439" s="528"/>
      <c r="G1439" s="371" t="s">
        <v>6</v>
      </c>
      <c r="H1439" s="372">
        <v>1</v>
      </c>
      <c r="I1439" s="378">
        <v>17.649999999999999</v>
      </c>
      <c r="J1439" s="378">
        <v>17.649999999999999</v>
      </c>
    </row>
    <row r="1440" spans="1:10" ht="26.1" customHeight="1">
      <c r="A1440" s="373" t="s">
        <v>724</v>
      </c>
      <c r="B1440" s="374" t="s">
        <v>1852</v>
      </c>
      <c r="C1440" s="373" t="s">
        <v>21</v>
      </c>
      <c r="D1440" s="373" t="s">
        <v>1853</v>
      </c>
      <c r="E1440" s="528" t="s">
        <v>727</v>
      </c>
      <c r="F1440" s="528"/>
      <c r="G1440" s="371" t="s">
        <v>6</v>
      </c>
      <c r="H1440" s="372">
        <v>1</v>
      </c>
      <c r="I1440" s="378">
        <v>4.0199999999999996</v>
      </c>
      <c r="J1440" s="378">
        <v>4.0199999999999996</v>
      </c>
    </row>
    <row r="1441" spans="1:10" ht="26.1" customHeight="1" thickBot="1">
      <c r="A1441" s="373" t="s">
        <v>724</v>
      </c>
      <c r="B1441" s="374" t="s">
        <v>1854</v>
      </c>
      <c r="C1441" s="373" t="s">
        <v>21</v>
      </c>
      <c r="D1441" s="373" t="s">
        <v>1855</v>
      </c>
      <c r="E1441" s="528" t="s">
        <v>727</v>
      </c>
      <c r="F1441" s="528"/>
      <c r="G1441" s="371" t="s">
        <v>6</v>
      </c>
      <c r="H1441" s="372">
        <v>1</v>
      </c>
      <c r="I1441" s="378">
        <v>23.46</v>
      </c>
      <c r="J1441" s="378">
        <v>23.46</v>
      </c>
    </row>
    <row r="1442" spans="1:10" ht="0.95" customHeight="1" thickTop="1">
      <c r="A1442" s="350"/>
      <c r="B1442" s="350"/>
      <c r="C1442" s="350"/>
      <c r="D1442" s="350"/>
      <c r="E1442" s="350"/>
      <c r="F1442" s="350"/>
      <c r="G1442" s="350"/>
      <c r="H1442" s="350"/>
      <c r="I1442" s="350"/>
      <c r="J1442" s="350"/>
    </row>
    <row r="1443" spans="1:10" ht="18" customHeight="1">
      <c r="A1443" s="363" t="s">
        <v>1856</v>
      </c>
      <c r="B1443" s="361" t="s">
        <v>695</v>
      </c>
      <c r="C1443" s="363" t="s">
        <v>696</v>
      </c>
      <c r="D1443" s="363" t="s">
        <v>697</v>
      </c>
      <c r="E1443" s="522" t="s">
        <v>698</v>
      </c>
      <c r="F1443" s="522"/>
      <c r="G1443" s="362" t="s">
        <v>699</v>
      </c>
      <c r="H1443" s="361" t="s">
        <v>700</v>
      </c>
      <c r="I1443" s="361" t="s">
        <v>701</v>
      </c>
      <c r="J1443" s="361" t="s">
        <v>702</v>
      </c>
    </row>
    <row r="1444" spans="1:10" ht="39" customHeight="1">
      <c r="A1444" s="359" t="s">
        <v>703</v>
      </c>
      <c r="B1444" s="360" t="s">
        <v>440</v>
      </c>
      <c r="C1444" s="359" t="s">
        <v>705</v>
      </c>
      <c r="D1444" s="359" t="s">
        <v>1857</v>
      </c>
      <c r="E1444" s="523" t="s">
        <v>800</v>
      </c>
      <c r="F1444" s="523"/>
      <c r="G1444" s="358" t="s">
        <v>6</v>
      </c>
      <c r="H1444" s="357">
        <v>1</v>
      </c>
      <c r="I1444" s="356">
        <v>59.24</v>
      </c>
      <c r="J1444" s="356">
        <v>59.24</v>
      </c>
    </row>
    <row r="1445" spans="1:10" ht="24" customHeight="1">
      <c r="A1445" s="354" t="s">
        <v>707</v>
      </c>
      <c r="B1445" s="355" t="s">
        <v>1502</v>
      </c>
      <c r="C1445" s="354" t="s">
        <v>21</v>
      </c>
      <c r="D1445" s="354" t="s">
        <v>1461</v>
      </c>
      <c r="E1445" s="520" t="s">
        <v>710</v>
      </c>
      <c r="F1445" s="520"/>
      <c r="G1445" s="353" t="s">
        <v>711</v>
      </c>
      <c r="H1445" s="352">
        <v>0.16</v>
      </c>
      <c r="I1445" s="351">
        <v>34.11</v>
      </c>
      <c r="J1445" s="351">
        <v>5.45</v>
      </c>
    </row>
    <row r="1446" spans="1:10" ht="26.1" customHeight="1">
      <c r="A1446" s="354" t="s">
        <v>707</v>
      </c>
      <c r="B1446" s="355" t="s">
        <v>1500</v>
      </c>
      <c r="C1446" s="354" t="s">
        <v>21</v>
      </c>
      <c r="D1446" s="354" t="s">
        <v>1501</v>
      </c>
      <c r="E1446" s="520" t="s">
        <v>710</v>
      </c>
      <c r="F1446" s="520"/>
      <c r="G1446" s="353" t="s">
        <v>711</v>
      </c>
      <c r="H1446" s="352">
        <v>0.16</v>
      </c>
      <c r="I1446" s="351">
        <v>28.03</v>
      </c>
      <c r="J1446" s="351">
        <v>4.4800000000000004</v>
      </c>
    </row>
    <row r="1447" spans="1:10" ht="39" customHeight="1">
      <c r="A1447" s="373" t="s">
        <v>724</v>
      </c>
      <c r="B1447" s="374" t="s">
        <v>1848</v>
      </c>
      <c r="C1447" s="373" t="s">
        <v>21</v>
      </c>
      <c r="D1447" s="373" t="s">
        <v>1849</v>
      </c>
      <c r="E1447" s="528" t="s">
        <v>727</v>
      </c>
      <c r="F1447" s="528"/>
      <c r="G1447" s="371" t="s">
        <v>6</v>
      </c>
      <c r="H1447" s="372">
        <v>1</v>
      </c>
      <c r="I1447" s="378">
        <v>2.99</v>
      </c>
      <c r="J1447" s="378">
        <v>2.99</v>
      </c>
    </row>
    <row r="1448" spans="1:10" ht="26.1" customHeight="1">
      <c r="A1448" s="373" t="s">
        <v>724</v>
      </c>
      <c r="B1448" s="374" t="s">
        <v>1858</v>
      </c>
      <c r="C1448" s="373" t="s">
        <v>21</v>
      </c>
      <c r="D1448" s="373" t="s">
        <v>1859</v>
      </c>
      <c r="E1448" s="528" t="s">
        <v>727</v>
      </c>
      <c r="F1448" s="528"/>
      <c r="G1448" s="371" t="s">
        <v>6</v>
      </c>
      <c r="H1448" s="372">
        <v>1</v>
      </c>
      <c r="I1448" s="378">
        <v>18.84</v>
      </c>
      <c r="J1448" s="378">
        <v>18.84</v>
      </c>
    </row>
    <row r="1449" spans="1:10" ht="26.1" customHeight="1">
      <c r="A1449" s="373" t="s">
        <v>724</v>
      </c>
      <c r="B1449" s="374" t="s">
        <v>1854</v>
      </c>
      <c r="C1449" s="373" t="s">
        <v>21</v>
      </c>
      <c r="D1449" s="373" t="s">
        <v>1855</v>
      </c>
      <c r="E1449" s="528" t="s">
        <v>727</v>
      </c>
      <c r="F1449" s="528"/>
      <c r="G1449" s="371" t="s">
        <v>6</v>
      </c>
      <c r="H1449" s="372">
        <v>1</v>
      </c>
      <c r="I1449" s="378">
        <v>23.46</v>
      </c>
      <c r="J1449" s="378">
        <v>23.46</v>
      </c>
    </row>
    <row r="1450" spans="1:10" ht="26.1" customHeight="1" thickBot="1">
      <c r="A1450" s="373" t="s">
        <v>724</v>
      </c>
      <c r="B1450" s="374" t="s">
        <v>1852</v>
      </c>
      <c r="C1450" s="373" t="s">
        <v>21</v>
      </c>
      <c r="D1450" s="373" t="s">
        <v>1853</v>
      </c>
      <c r="E1450" s="528" t="s">
        <v>727</v>
      </c>
      <c r="F1450" s="528"/>
      <c r="G1450" s="371" t="s">
        <v>6</v>
      </c>
      <c r="H1450" s="372">
        <v>1</v>
      </c>
      <c r="I1450" s="378">
        <v>4.0199999999999996</v>
      </c>
      <c r="J1450" s="378">
        <v>4.0199999999999996</v>
      </c>
    </row>
    <row r="1451" spans="1:10" ht="0.95" customHeight="1" thickTop="1">
      <c r="A1451" s="350"/>
      <c r="B1451" s="350"/>
      <c r="C1451" s="350"/>
      <c r="D1451" s="350"/>
      <c r="E1451" s="350"/>
      <c r="F1451" s="350"/>
      <c r="G1451" s="350"/>
      <c r="H1451" s="350"/>
      <c r="I1451" s="350"/>
      <c r="J1451" s="350"/>
    </row>
    <row r="1452" spans="1:10" ht="18" customHeight="1">
      <c r="A1452" s="363" t="s">
        <v>1860</v>
      </c>
      <c r="B1452" s="361" t="s">
        <v>695</v>
      </c>
      <c r="C1452" s="363" t="s">
        <v>696</v>
      </c>
      <c r="D1452" s="363" t="s">
        <v>697</v>
      </c>
      <c r="E1452" s="522" t="s">
        <v>698</v>
      </c>
      <c r="F1452" s="522"/>
      <c r="G1452" s="362" t="s">
        <v>699</v>
      </c>
      <c r="H1452" s="361" t="s">
        <v>700</v>
      </c>
      <c r="I1452" s="361" t="s">
        <v>701</v>
      </c>
      <c r="J1452" s="361" t="s">
        <v>702</v>
      </c>
    </row>
    <row r="1453" spans="1:10" ht="39" customHeight="1">
      <c r="A1453" s="359" t="s">
        <v>703</v>
      </c>
      <c r="B1453" s="360" t="s">
        <v>443</v>
      </c>
      <c r="C1453" s="359" t="s">
        <v>705</v>
      </c>
      <c r="D1453" s="359" t="s">
        <v>1861</v>
      </c>
      <c r="E1453" s="523" t="s">
        <v>800</v>
      </c>
      <c r="F1453" s="523"/>
      <c r="G1453" s="358" t="s">
        <v>6</v>
      </c>
      <c r="H1453" s="357">
        <v>1</v>
      </c>
      <c r="I1453" s="356">
        <v>49.27</v>
      </c>
      <c r="J1453" s="356">
        <v>49.27</v>
      </c>
    </row>
    <row r="1454" spans="1:10" ht="26.1" customHeight="1">
      <c r="A1454" s="354" t="s">
        <v>707</v>
      </c>
      <c r="B1454" s="355" t="s">
        <v>1500</v>
      </c>
      <c r="C1454" s="354" t="s">
        <v>21</v>
      </c>
      <c r="D1454" s="354" t="s">
        <v>1501</v>
      </c>
      <c r="E1454" s="520" t="s">
        <v>710</v>
      </c>
      <c r="F1454" s="520"/>
      <c r="G1454" s="353" t="s">
        <v>711</v>
      </c>
      <c r="H1454" s="352">
        <v>0.16</v>
      </c>
      <c r="I1454" s="351">
        <v>28.03</v>
      </c>
      <c r="J1454" s="351">
        <v>4.4800000000000004</v>
      </c>
    </row>
    <row r="1455" spans="1:10" ht="24" customHeight="1">
      <c r="A1455" s="354" t="s">
        <v>707</v>
      </c>
      <c r="B1455" s="355" t="s">
        <v>1502</v>
      </c>
      <c r="C1455" s="354" t="s">
        <v>21</v>
      </c>
      <c r="D1455" s="354" t="s">
        <v>1461</v>
      </c>
      <c r="E1455" s="520" t="s">
        <v>710</v>
      </c>
      <c r="F1455" s="520"/>
      <c r="G1455" s="353" t="s">
        <v>711</v>
      </c>
      <c r="H1455" s="352">
        <v>0.16</v>
      </c>
      <c r="I1455" s="351">
        <v>34.11</v>
      </c>
      <c r="J1455" s="351">
        <v>5.45</v>
      </c>
    </row>
    <row r="1456" spans="1:10" ht="26.1" customHeight="1">
      <c r="A1456" s="373" t="s">
        <v>724</v>
      </c>
      <c r="B1456" s="374" t="s">
        <v>1852</v>
      </c>
      <c r="C1456" s="373" t="s">
        <v>21</v>
      </c>
      <c r="D1456" s="373" t="s">
        <v>1853</v>
      </c>
      <c r="E1456" s="528" t="s">
        <v>727</v>
      </c>
      <c r="F1456" s="528"/>
      <c r="G1456" s="371" t="s">
        <v>6</v>
      </c>
      <c r="H1456" s="372">
        <v>1</v>
      </c>
      <c r="I1456" s="378">
        <v>4.0199999999999996</v>
      </c>
      <c r="J1456" s="378">
        <v>4.0199999999999996</v>
      </c>
    </row>
    <row r="1457" spans="1:10" ht="24" customHeight="1">
      <c r="A1457" s="373" t="s">
        <v>724</v>
      </c>
      <c r="B1457" s="374" t="s">
        <v>1862</v>
      </c>
      <c r="C1457" s="373" t="s">
        <v>21</v>
      </c>
      <c r="D1457" s="373" t="s">
        <v>1863</v>
      </c>
      <c r="E1457" s="528" t="s">
        <v>727</v>
      </c>
      <c r="F1457" s="528"/>
      <c r="G1457" s="371" t="s">
        <v>6</v>
      </c>
      <c r="H1457" s="372">
        <v>1</v>
      </c>
      <c r="I1457" s="378">
        <v>8.8699999999999992</v>
      </c>
      <c r="J1457" s="378">
        <v>8.8699999999999992</v>
      </c>
    </row>
    <row r="1458" spans="1:10" ht="39" customHeight="1">
      <c r="A1458" s="373" t="s">
        <v>724</v>
      </c>
      <c r="B1458" s="374" t="s">
        <v>1848</v>
      </c>
      <c r="C1458" s="373" t="s">
        <v>21</v>
      </c>
      <c r="D1458" s="373" t="s">
        <v>1849</v>
      </c>
      <c r="E1458" s="528" t="s">
        <v>727</v>
      </c>
      <c r="F1458" s="528"/>
      <c r="G1458" s="371" t="s">
        <v>6</v>
      </c>
      <c r="H1458" s="372">
        <v>1</v>
      </c>
      <c r="I1458" s="378">
        <v>2.99</v>
      </c>
      <c r="J1458" s="378">
        <v>2.99</v>
      </c>
    </row>
    <row r="1459" spans="1:10" ht="26.1" customHeight="1" thickBot="1">
      <c r="A1459" s="373" t="s">
        <v>724</v>
      </c>
      <c r="B1459" s="374" t="s">
        <v>1854</v>
      </c>
      <c r="C1459" s="373" t="s">
        <v>21</v>
      </c>
      <c r="D1459" s="373" t="s">
        <v>1855</v>
      </c>
      <c r="E1459" s="528" t="s">
        <v>727</v>
      </c>
      <c r="F1459" s="528"/>
      <c r="G1459" s="371" t="s">
        <v>6</v>
      </c>
      <c r="H1459" s="372">
        <v>1</v>
      </c>
      <c r="I1459" s="378">
        <v>23.46</v>
      </c>
      <c r="J1459" s="378">
        <v>23.46</v>
      </c>
    </row>
    <row r="1460" spans="1:10" ht="0.95" customHeight="1" thickTop="1">
      <c r="A1460" s="350"/>
      <c r="B1460" s="350"/>
      <c r="C1460" s="350"/>
      <c r="D1460" s="350"/>
      <c r="E1460" s="350"/>
      <c r="F1460" s="350"/>
      <c r="G1460" s="350"/>
      <c r="H1460" s="350"/>
      <c r="I1460" s="350"/>
      <c r="J1460" s="350"/>
    </row>
    <row r="1461" spans="1:10" ht="18" customHeight="1">
      <c r="A1461" s="363" t="s">
        <v>1864</v>
      </c>
      <c r="B1461" s="361" t="s">
        <v>695</v>
      </c>
      <c r="C1461" s="363" t="s">
        <v>696</v>
      </c>
      <c r="D1461" s="363" t="s">
        <v>697</v>
      </c>
      <c r="E1461" s="522" t="s">
        <v>698</v>
      </c>
      <c r="F1461" s="522"/>
      <c r="G1461" s="362" t="s">
        <v>699</v>
      </c>
      <c r="H1461" s="361" t="s">
        <v>700</v>
      </c>
      <c r="I1461" s="361" t="s">
        <v>701</v>
      </c>
      <c r="J1461" s="361" t="s">
        <v>702</v>
      </c>
    </row>
    <row r="1462" spans="1:10" ht="39" customHeight="1">
      <c r="A1462" s="359" t="s">
        <v>703</v>
      </c>
      <c r="B1462" s="360" t="s">
        <v>446</v>
      </c>
      <c r="C1462" s="359" t="s">
        <v>705</v>
      </c>
      <c r="D1462" s="359" t="s">
        <v>1865</v>
      </c>
      <c r="E1462" s="523" t="s">
        <v>800</v>
      </c>
      <c r="F1462" s="523"/>
      <c r="G1462" s="358" t="s">
        <v>6</v>
      </c>
      <c r="H1462" s="357">
        <v>1</v>
      </c>
      <c r="I1462" s="356">
        <v>46.15</v>
      </c>
      <c r="J1462" s="356">
        <v>46.15</v>
      </c>
    </row>
    <row r="1463" spans="1:10" ht="26.1" customHeight="1">
      <c r="A1463" s="354" t="s">
        <v>707</v>
      </c>
      <c r="B1463" s="355" t="s">
        <v>1500</v>
      </c>
      <c r="C1463" s="354" t="s">
        <v>21</v>
      </c>
      <c r="D1463" s="354" t="s">
        <v>1501</v>
      </c>
      <c r="E1463" s="520" t="s">
        <v>710</v>
      </c>
      <c r="F1463" s="520"/>
      <c r="G1463" s="353" t="s">
        <v>711</v>
      </c>
      <c r="H1463" s="352">
        <v>0.16</v>
      </c>
      <c r="I1463" s="351">
        <v>28.03</v>
      </c>
      <c r="J1463" s="351">
        <v>4.4800000000000004</v>
      </c>
    </row>
    <row r="1464" spans="1:10" ht="24" customHeight="1">
      <c r="A1464" s="354" t="s">
        <v>707</v>
      </c>
      <c r="B1464" s="355" t="s">
        <v>1502</v>
      </c>
      <c r="C1464" s="354" t="s">
        <v>21</v>
      </c>
      <c r="D1464" s="354" t="s">
        <v>1461</v>
      </c>
      <c r="E1464" s="520" t="s">
        <v>710</v>
      </c>
      <c r="F1464" s="520"/>
      <c r="G1464" s="353" t="s">
        <v>711</v>
      </c>
      <c r="H1464" s="352">
        <v>0.16</v>
      </c>
      <c r="I1464" s="351">
        <v>34.11</v>
      </c>
      <c r="J1464" s="351">
        <v>5.45</v>
      </c>
    </row>
    <row r="1465" spans="1:10" ht="26.1" customHeight="1">
      <c r="A1465" s="373" t="s">
        <v>724</v>
      </c>
      <c r="B1465" s="374" t="s">
        <v>1852</v>
      </c>
      <c r="C1465" s="373" t="s">
        <v>21</v>
      </c>
      <c r="D1465" s="373" t="s">
        <v>1853</v>
      </c>
      <c r="E1465" s="528" t="s">
        <v>727</v>
      </c>
      <c r="F1465" s="528"/>
      <c r="G1465" s="371" t="s">
        <v>6</v>
      </c>
      <c r="H1465" s="372">
        <v>1</v>
      </c>
      <c r="I1465" s="378">
        <v>4.0199999999999996</v>
      </c>
      <c r="J1465" s="378">
        <v>4.0199999999999996</v>
      </c>
    </row>
    <row r="1466" spans="1:10" ht="39" customHeight="1">
      <c r="A1466" s="373" t="s">
        <v>724</v>
      </c>
      <c r="B1466" s="374" t="s">
        <v>1866</v>
      </c>
      <c r="C1466" s="373" t="s">
        <v>65</v>
      </c>
      <c r="D1466" s="373" t="s">
        <v>1867</v>
      </c>
      <c r="E1466" s="528" t="s">
        <v>727</v>
      </c>
      <c r="F1466" s="528"/>
      <c r="G1466" s="371" t="s">
        <v>990</v>
      </c>
      <c r="H1466" s="372">
        <v>1</v>
      </c>
      <c r="I1466" s="378">
        <v>5.75</v>
      </c>
      <c r="J1466" s="378">
        <v>5.75</v>
      </c>
    </row>
    <row r="1467" spans="1:10" ht="26.1" customHeight="1">
      <c r="A1467" s="373" t="s">
        <v>724</v>
      </c>
      <c r="B1467" s="374" t="s">
        <v>1854</v>
      </c>
      <c r="C1467" s="373" t="s">
        <v>21</v>
      </c>
      <c r="D1467" s="373" t="s">
        <v>1855</v>
      </c>
      <c r="E1467" s="528" t="s">
        <v>727</v>
      </c>
      <c r="F1467" s="528"/>
      <c r="G1467" s="371" t="s">
        <v>6</v>
      </c>
      <c r="H1467" s="372">
        <v>1</v>
      </c>
      <c r="I1467" s="378">
        <v>23.46</v>
      </c>
      <c r="J1467" s="378">
        <v>23.46</v>
      </c>
    </row>
    <row r="1468" spans="1:10" ht="39" customHeight="1" thickBot="1">
      <c r="A1468" s="373" t="s">
        <v>724</v>
      </c>
      <c r="B1468" s="374" t="s">
        <v>1848</v>
      </c>
      <c r="C1468" s="373" t="s">
        <v>21</v>
      </c>
      <c r="D1468" s="373" t="s">
        <v>1849</v>
      </c>
      <c r="E1468" s="528" t="s">
        <v>727</v>
      </c>
      <c r="F1468" s="528"/>
      <c r="G1468" s="371" t="s">
        <v>6</v>
      </c>
      <c r="H1468" s="372">
        <v>1</v>
      </c>
      <c r="I1468" s="378">
        <v>2.99</v>
      </c>
      <c r="J1468" s="378">
        <v>2.99</v>
      </c>
    </row>
    <row r="1469" spans="1:10" ht="0.95" customHeight="1" thickTop="1">
      <c r="A1469" s="350"/>
      <c r="B1469" s="350"/>
      <c r="C1469" s="350"/>
      <c r="D1469" s="350"/>
      <c r="E1469" s="350"/>
      <c r="F1469" s="350"/>
      <c r="G1469" s="350"/>
      <c r="H1469" s="350"/>
      <c r="I1469" s="350"/>
      <c r="J1469" s="350"/>
    </row>
    <row r="1470" spans="1:10" ht="18" customHeight="1">
      <c r="A1470" s="363" t="s">
        <v>1868</v>
      </c>
      <c r="B1470" s="361" t="s">
        <v>695</v>
      </c>
      <c r="C1470" s="363" t="s">
        <v>696</v>
      </c>
      <c r="D1470" s="363" t="s">
        <v>697</v>
      </c>
      <c r="E1470" s="522" t="s">
        <v>698</v>
      </c>
      <c r="F1470" s="522"/>
      <c r="G1470" s="362" t="s">
        <v>699</v>
      </c>
      <c r="H1470" s="361" t="s">
        <v>700</v>
      </c>
      <c r="I1470" s="361" t="s">
        <v>701</v>
      </c>
      <c r="J1470" s="361" t="s">
        <v>702</v>
      </c>
    </row>
    <row r="1471" spans="1:10" ht="39" customHeight="1">
      <c r="A1471" s="359" t="s">
        <v>703</v>
      </c>
      <c r="B1471" s="360" t="s">
        <v>449</v>
      </c>
      <c r="C1471" s="359" t="s">
        <v>705</v>
      </c>
      <c r="D1471" s="359" t="s">
        <v>1869</v>
      </c>
      <c r="E1471" s="523" t="s">
        <v>800</v>
      </c>
      <c r="F1471" s="523"/>
      <c r="G1471" s="358" t="s">
        <v>6</v>
      </c>
      <c r="H1471" s="357">
        <v>1</v>
      </c>
      <c r="I1471" s="356">
        <v>50.32</v>
      </c>
      <c r="J1471" s="356">
        <v>50.32</v>
      </c>
    </row>
    <row r="1472" spans="1:10" ht="26.1" customHeight="1">
      <c r="A1472" s="354" t="s">
        <v>707</v>
      </c>
      <c r="B1472" s="355" t="s">
        <v>1500</v>
      </c>
      <c r="C1472" s="354" t="s">
        <v>21</v>
      </c>
      <c r="D1472" s="354" t="s">
        <v>1501</v>
      </c>
      <c r="E1472" s="520" t="s">
        <v>710</v>
      </c>
      <c r="F1472" s="520"/>
      <c r="G1472" s="353" t="s">
        <v>711</v>
      </c>
      <c r="H1472" s="352">
        <v>0.16</v>
      </c>
      <c r="I1472" s="351">
        <v>28.03</v>
      </c>
      <c r="J1472" s="351">
        <v>4.4800000000000004</v>
      </c>
    </row>
    <row r="1473" spans="1:10" ht="24" customHeight="1">
      <c r="A1473" s="354" t="s">
        <v>707</v>
      </c>
      <c r="B1473" s="355" t="s">
        <v>1502</v>
      </c>
      <c r="C1473" s="354" t="s">
        <v>21</v>
      </c>
      <c r="D1473" s="354" t="s">
        <v>1461</v>
      </c>
      <c r="E1473" s="520" t="s">
        <v>710</v>
      </c>
      <c r="F1473" s="520"/>
      <c r="G1473" s="353" t="s">
        <v>711</v>
      </c>
      <c r="H1473" s="352">
        <v>0.16</v>
      </c>
      <c r="I1473" s="351">
        <v>34.11</v>
      </c>
      <c r="J1473" s="351">
        <v>5.45</v>
      </c>
    </row>
    <row r="1474" spans="1:10" ht="26.1" customHeight="1">
      <c r="A1474" s="373" t="s">
        <v>724</v>
      </c>
      <c r="B1474" s="374" t="s">
        <v>1852</v>
      </c>
      <c r="C1474" s="373" t="s">
        <v>21</v>
      </c>
      <c r="D1474" s="373" t="s">
        <v>1853</v>
      </c>
      <c r="E1474" s="528" t="s">
        <v>727</v>
      </c>
      <c r="F1474" s="528"/>
      <c r="G1474" s="371" t="s">
        <v>6</v>
      </c>
      <c r="H1474" s="372">
        <v>1</v>
      </c>
      <c r="I1474" s="378">
        <v>4.0199999999999996</v>
      </c>
      <c r="J1474" s="378">
        <v>4.0199999999999996</v>
      </c>
    </row>
    <row r="1475" spans="1:10" ht="26.1" customHeight="1">
      <c r="A1475" s="373" t="s">
        <v>724</v>
      </c>
      <c r="B1475" s="374" t="s">
        <v>1854</v>
      </c>
      <c r="C1475" s="373" t="s">
        <v>21</v>
      </c>
      <c r="D1475" s="373" t="s">
        <v>1855</v>
      </c>
      <c r="E1475" s="528" t="s">
        <v>727</v>
      </c>
      <c r="F1475" s="528"/>
      <c r="G1475" s="371" t="s">
        <v>6</v>
      </c>
      <c r="H1475" s="372">
        <v>1</v>
      </c>
      <c r="I1475" s="378">
        <v>23.46</v>
      </c>
      <c r="J1475" s="378">
        <v>23.46</v>
      </c>
    </row>
    <row r="1476" spans="1:10" ht="24" customHeight="1">
      <c r="A1476" s="373" t="s">
        <v>724</v>
      </c>
      <c r="B1476" s="374" t="s">
        <v>1870</v>
      </c>
      <c r="C1476" s="373" t="s">
        <v>21</v>
      </c>
      <c r="D1476" s="373" t="s">
        <v>1871</v>
      </c>
      <c r="E1476" s="528" t="s">
        <v>727</v>
      </c>
      <c r="F1476" s="528"/>
      <c r="G1476" s="371" t="s">
        <v>6</v>
      </c>
      <c r="H1476" s="372">
        <v>1</v>
      </c>
      <c r="I1476" s="378">
        <v>9.92</v>
      </c>
      <c r="J1476" s="378">
        <v>9.92</v>
      </c>
    </row>
    <row r="1477" spans="1:10" ht="39" customHeight="1" thickBot="1">
      <c r="A1477" s="373" t="s">
        <v>724</v>
      </c>
      <c r="B1477" s="374" t="s">
        <v>1848</v>
      </c>
      <c r="C1477" s="373" t="s">
        <v>21</v>
      </c>
      <c r="D1477" s="373" t="s">
        <v>1849</v>
      </c>
      <c r="E1477" s="528" t="s">
        <v>727</v>
      </c>
      <c r="F1477" s="528"/>
      <c r="G1477" s="371" t="s">
        <v>6</v>
      </c>
      <c r="H1477" s="372">
        <v>1</v>
      </c>
      <c r="I1477" s="378">
        <v>2.99</v>
      </c>
      <c r="J1477" s="378">
        <v>2.99</v>
      </c>
    </row>
    <row r="1478" spans="1:10" ht="0.95" customHeight="1" thickTop="1">
      <c r="A1478" s="350"/>
      <c r="B1478" s="350"/>
      <c r="C1478" s="350"/>
      <c r="D1478" s="350"/>
      <c r="E1478" s="350"/>
      <c r="F1478" s="350"/>
      <c r="G1478" s="350"/>
      <c r="H1478" s="350"/>
      <c r="I1478" s="350"/>
      <c r="J1478" s="350"/>
    </row>
    <row r="1479" spans="1:10" ht="18" customHeight="1">
      <c r="A1479" s="363" t="s">
        <v>1872</v>
      </c>
      <c r="B1479" s="361" t="s">
        <v>695</v>
      </c>
      <c r="C1479" s="363" t="s">
        <v>696</v>
      </c>
      <c r="D1479" s="363" t="s">
        <v>697</v>
      </c>
      <c r="E1479" s="522" t="s">
        <v>698</v>
      </c>
      <c r="F1479" s="522"/>
      <c r="G1479" s="362" t="s">
        <v>699</v>
      </c>
      <c r="H1479" s="361" t="s">
        <v>700</v>
      </c>
      <c r="I1479" s="361" t="s">
        <v>701</v>
      </c>
      <c r="J1479" s="361" t="s">
        <v>702</v>
      </c>
    </row>
    <row r="1480" spans="1:10" ht="26.1" customHeight="1">
      <c r="A1480" s="359" t="s">
        <v>703</v>
      </c>
      <c r="B1480" s="360" t="s">
        <v>452</v>
      </c>
      <c r="C1480" s="359" t="s">
        <v>705</v>
      </c>
      <c r="D1480" s="359" t="s">
        <v>453</v>
      </c>
      <c r="E1480" s="523" t="s">
        <v>800</v>
      </c>
      <c r="F1480" s="523"/>
      <c r="G1480" s="358" t="s">
        <v>6</v>
      </c>
      <c r="H1480" s="357">
        <v>1</v>
      </c>
      <c r="I1480" s="356">
        <v>75.91</v>
      </c>
      <c r="J1480" s="356">
        <v>75.91</v>
      </c>
    </row>
    <row r="1481" spans="1:10" ht="24" customHeight="1">
      <c r="A1481" s="354" t="s">
        <v>707</v>
      </c>
      <c r="B1481" s="355" t="s">
        <v>1502</v>
      </c>
      <c r="C1481" s="354" t="s">
        <v>21</v>
      </c>
      <c r="D1481" s="354" t="s">
        <v>1461</v>
      </c>
      <c r="E1481" s="520" t="s">
        <v>710</v>
      </c>
      <c r="F1481" s="520"/>
      <c r="G1481" s="353" t="s">
        <v>711</v>
      </c>
      <c r="H1481" s="352">
        <v>0.5</v>
      </c>
      <c r="I1481" s="351">
        <v>34.11</v>
      </c>
      <c r="J1481" s="351">
        <v>17.05</v>
      </c>
    </row>
    <row r="1482" spans="1:10" ht="26.1" customHeight="1">
      <c r="A1482" s="354" t="s">
        <v>707</v>
      </c>
      <c r="B1482" s="355" t="s">
        <v>1500</v>
      </c>
      <c r="C1482" s="354" t="s">
        <v>21</v>
      </c>
      <c r="D1482" s="354" t="s">
        <v>1501</v>
      </c>
      <c r="E1482" s="520" t="s">
        <v>710</v>
      </c>
      <c r="F1482" s="520"/>
      <c r="G1482" s="353" t="s">
        <v>711</v>
      </c>
      <c r="H1482" s="352">
        <v>0.5</v>
      </c>
      <c r="I1482" s="351">
        <v>28.03</v>
      </c>
      <c r="J1482" s="351">
        <v>14.01</v>
      </c>
    </row>
    <row r="1483" spans="1:10" ht="26.1" customHeight="1" thickBot="1">
      <c r="A1483" s="373" t="s">
        <v>724</v>
      </c>
      <c r="B1483" s="374" t="s">
        <v>1873</v>
      </c>
      <c r="C1483" s="373" t="s">
        <v>21</v>
      </c>
      <c r="D1483" s="373" t="s">
        <v>1874</v>
      </c>
      <c r="E1483" s="528" t="s">
        <v>727</v>
      </c>
      <c r="F1483" s="528"/>
      <c r="G1483" s="371" t="s">
        <v>6</v>
      </c>
      <c r="H1483" s="372">
        <v>1</v>
      </c>
      <c r="I1483" s="378">
        <v>44.85</v>
      </c>
      <c r="J1483" s="378">
        <v>44.85</v>
      </c>
    </row>
    <row r="1484" spans="1:10" ht="0.95" customHeight="1" thickTop="1">
      <c r="A1484" s="350"/>
      <c r="B1484" s="350"/>
      <c r="C1484" s="350"/>
      <c r="D1484" s="350"/>
      <c r="E1484" s="350"/>
      <c r="F1484" s="350"/>
      <c r="G1484" s="350"/>
      <c r="H1484" s="350"/>
      <c r="I1484" s="350"/>
      <c r="J1484" s="350"/>
    </row>
    <row r="1485" spans="1:10" ht="18" customHeight="1">
      <c r="A1485" s="363" t="s">
        <v>1875</v>
      </c>
      <c r="B1485" s="361" t="s">
        <v>695</v>
      </c>
      <c r="C1485" s="363" t="s">
        <v>696</v>
      </c>
      <c r="D1485" s="363" t="s">
        <v>697</v>
      </c>
      <c r="E1485" s="522" t="s">
        <v>698</v>
      </c>
      <c r="F1485" s="522"/>
      <c r="G1485" s="362" t="s">
        <v>699</v>
      </c>
      <c r="H1485" s="361" t="s">
        <v>700</v>
      </c>
      <c r="I1485" s="361" t="s">
        <v>701</v>
      </c>
      <c r="J1485" s="361" t="s">
        <v>702</v>
      </c>
    </row>
    <row r="1486" spans="1:10" ht="26.1" customHeight="1">
      <c r="A1486" s="359" t="s">
        <v>703</v>
      </c>
      <c r="B1486" s="360" t="s">
        <v>455</v>
      </c>
      <c r="C1486" s="359" t="s">
        <v>705</v>
      </c>
      <c r="D1486" s="359" t="s">
        <v>456</v>
      </c>
      <c r="E1486" s="523" t="s">
        <v>800</v>
      </c>
      <c r="F1486" s="523"/>
      <c r="G1486" s="358" t="s">
        <v>6</v>
      </c>
      <c r="H1486" s="357">
        <v>1</v>
      </c>
      <c r="I1486" s="356">
        <v>488.93</v>
      </c>
      <c r="J1486" s="356">
        <v>488.93</v>
      </c>
    </row>
    <row r="1487" spans="1:10" ht="26.1" customHeight="1">
      <c r="A1487" s="354" t="s">
        <v>707</v>
      </c>
      <c r="B1487" s="355" t="s">
        <v>1500</v>
      </c>
      <c r="C1487" s="354" t="s">
        <v>21</v>
      </c>
      <c r="D1487" s="354" t="s">
        <v>1501</v>
      </c>
      <c r="E1487" s="520" t="s">
        <v>710</v>
      </c>
      <c r="F1487" s="520"/>
      <c r="G1487" s="353" t="s">
        <v>711</v>
      </c>
      <c r="H1487" s="352">
        <v>0.16</v>
      </c>
      <c r="I1487" s="351">
        <v>28.03</v>
      </c>
      <c r="J1487" s="351">
        <v>4.4800000000000004</v>
      </c>
    </row>
    <row r="1488" spans="1:10" ht="24" customHeight="1">
      <c r="A1488" s="354" t="s">
        <v>707</v>
      </c>
      <c r="B1488" s="355" t="s">
        <v>1502</v>
      </c>
      <c r="C1488" s="354" t="s">
        <v>21</v>
      </c>
      <c r="D1488" s="354" t="s">
        <v>1461</v>
      </c>
      <c r="E1488" s="520" t="s">
        <v>710</v>
      </c>
      <c r="F1488" s="520"/>
      <c r="G1488" s="353" t="s">
        <v>711</v>
      </c>
      <c r="H1488" s="352">
        <v>0.16</v>
      </c>
      <c r="I1488" s="351">
        <v>34.11</v>
      </c>
      <c r="J1488" s="351">
        <v>5.45</v>
      </c>
    </row>
    <row r="1489" spans="1:10" ht="24" customHeight="1" thickBot="1">
      <c r="A1489" s="373" t="s">
        <v>724</v>
      </c>
      <c r="B1489" s="374" t="s">
        <v>1876</v>
      </c>
      <c r="C1489" s="373" t="s">
        <v>705</v>
      </c>
      <c r="D1489" s="373" t="s">
        <v>1877</v>
      </c>
      <c r="E1489" s="528" t="s">
        <v>727</v>
      </c>
      <c r="F1489" s="528"/>
      <c r="G1489" s="371" t="s">
        <v>6</v>
      </c>
      <c r="H1489" s="372">
        <v>1</v>
      </c>
      <c r="I1489" s="378">
        <v>479</v>
      </c>
      <c r="J1489" s="378">
        <v>479</v>
      </c>
    </row>
    <row r="1490" spans="1:10" ht="0.95" customHeight="1" thickTop="1">
      <c r="A1490" s="350"/>
      <c r="B1490" s="350"/>
      <c r="C1490" s="350"/>
      <c r="D1490" s="350"/>
      <c r="E1490" s="350"/>
      <c r="F1490" s="350"/>
      <c r="G1490" s="350"/>
      <c r="H1490" s="350"/>
      <c r="I1490" s="350"/>
      <c r="J1490" s="350"/>
    </row>
    <row r="1491" spans="1:10" ht="18" customHeight="1">
      <c r="A1491" s="363" t="s">
        <v>1878</v>
      </c>
      <c r="B1491" s="361" t="s">
        <v>695</v>
      </c>
      <c r="C1491" s="363" t="s">
        <v>696</v>
      </c>
      <c r="D1491" s="363" t="s">
        <v>697</v>
      </c>
      <c r="E1491" s="522" t="s">
        <v>698</v>
      </c>
      <c r="F1491" s="522"/>
      <c r="G1491" s="362" t="s">
        <v>699</v>
      </c>
      <c r="H1491" s="361" t="s">
        <v>700</v>
      </c>
      <c r="I1491" s="361" t="s">
        <v>701</v>
      </c>
      <c r="J1491" s="361" t="s">
        <v>702</v>
      </c>
    </row>
    <row r="1492" spans="1:10" ht="65.099999999999994" customHeight="1">
      <c r="A1492" s="359" t="s">
        <v>703</v>
      </c>
      <c r="B1492" s="360" t="s">
        <v>458</v>
      </c>
      <c r="C1492" s="359" t="s">
        <v>65</v>
      </c>
      <c r="D1492" s="359" t="s">
        <v>1879</v>
      </c>
      <c r="E1492" s="523" t="s">
        <v>942</v>
      </c>
      <c r="F1492" s="523"/>
      <c r="G1492" s="358" t="s">
        <v>1095</v>
      </c>
      <c r="H1492" s="357">
        <v>1</v>
      </c>
      <c r="I1492" s="356">
        <v>26.84</v>
      </c>
      <c r="J1492" s="356">
        <v>26.84</v>
      </c>
    </row>
    <row r="1493" spans="1:10" ht="20.100000000000001" customHeight="1">
      <c r="A1493" s="529"/>
      <c r="B1493" s="529"/>
      <c r="C1493" s="529"/>
      <c r="D1493" s="529"/>
      <c r="E1493" s="529"/>
      <c r="F1493" s="529" t="s">
        <v>943</v>
      </c>
      <c r="G1493" s="529"/>
      <c r="H1493" s="529"/>
      <c r="I1493" s="529"/>
      <c r="J1493" s="349">
        <v>0</v>
      </c>
    </row>
    <row r="1494" spans="1:10" ht="20.100000000000001" customHeight="1">
      <c r="A1494" s="529"/>
      <c r="B1494" s="529"/>
      <c r="C1494" s="529"/>
      <c r="D1494" s="529"/>
      <c r="E1494" s="529"/>
      <c r="F1494" s="529" t="s">
        <v>944</v>
      </c>
      <c r="G1494" s="529"/>
      <c r="H1494" s="529"/>
      <c r="I1494" s="529"/>
      <c r="J1494" s="349">
        <v>1</v>
      </c>
    </row>
    <row r="1495" spans="1:10" ht="20.100000000000001" customHeight="1">
      <c r="A1495" s="529"/>
      <c r="B1495" s="529"/>
      <c r="C1495" s="529"/>
      <c r="D1495" s="529"/>
      <c r="E1495" s="529"/>
      <c r="F1495" s="529" t="s">
        <v>945</v>
      </c>
      <c r="G1495" s="529"/>
      <c r="H1495" s="529"/>
      <c r="I1495" s="529"/>
      <c r="J1495" s="349">
        <v>0</v>
      </c>
    </row>
    <row r="1496" spans="1:10" ht="20.100000000000001" customHeight="1">
      <c r="A1496" s="363" t="s">
        <v>946</v>
      </c>
      <c r="B1496" s="361" t="s">
        <v>695</v>
      </c>
      <c r="C1496" s="363" t="s">
        <v>696</v>
      </c>
      <c r="D1496" s="363" t="s">
        <v>947</v>
      </c>
      <c r="E1496" s="361" t="s">
        <v>948</v>
      </c>
      <c r="F1496" s="361" t="s">
        <v>949</v>
      </c>
      <c r="G1496" s="361" t="s">
        <v>950</v>
      </c>
      <c r="H1496" s="361"/>
      <c r="I1496" s="361"/>
      <c r="J1496" s="361" t="s">
        <v>951</v>
      </c>
    </row>
    <row r="1497" spans="1:10" ht="51.95" customHeight="1">
      <c r="A1497" s="373" t="s">
        <v>724</v>
      </c>
      <c r="B1497" s="374" t="s">
        <v>1880</v>
      </c>
      <c r="C1497" s="373" t="s">
        <v>65</v>
      </c>
      <c r="D1497" s="373" t="s">
        <v>1881</v>
      </c>
      <c r="E1497" s="372">
        <v>1.1000000000000001</v>
      </c>
      <c r="F1497" s="371" t="s">
        <v>1095</v>
      </c>
      <c r="G1497" s="530" t="s">
        <v>3106</v>
      </c>
      <c r="H1497" s="530"/>
      <c r="I1497" s="528"/>
      <c r="J1497" s="370" t="s">
        <v>3105</v>
      </c>
    </row>
    <row r="1498" spans="1:10" ht="20.100000000000001" customHeight="1">
      <c r="A1498" s="529"/>
      <c r="B1498" s="529"/>
      <c r="C1498" s="529"/>
      <c r="D1498" s="529"/>
      <c r="E1498" s="529"/>
      <c r="F1498" s="529" t="s">
        <v>955</v>
      </c>
      <c r="G1498" s="529"/>
      <c r="H1498" s="529"/>
      <c r="I1498" s="529"/>
      <c r="J1498" s="349">
        <v>4.9390000000000001</v>
      </c>
    </row>
    <row r="1499" spans="1:10" ht="20.100000000000001" customHeight="1">
      <c r="A1499" s="363" t="s">
        <v>956</v>
      </c>
      <c r="B1499" s="361" t="s">
        <v>695</v>
      </c>
      <c r="C1499" s="363" t="s">
        <v>696</v>
      </c>
      <c r="D1499" s="363" t="s">
        <v>957</v>
      </c>
      <c r="E1499" s="361" t="s">
        <v>948</v>
      </c>
      <c r="F1499" s="361" t="s">
        <v>949</v>
      </c>
      <c r="G1499" s="361" t="s">
        <v>950</v>
      </c>
      <c r="H1499" s="361"/>
      <c r="I1499" s="361"/>
      <c r="J1499" s="361" t="s">
        <v>951</v>
      </c>
    </row>
    <row r="1500" spans="1:10" ht="51.95" customHeight="1">
      <c r="A1500" s="354" t="s">
        <v>703</v>
      </c>
      <c r="B1500" s="355" t="s">
        <v>3104</v>
      </c>
      <c r="C1500" s="354" t="s">
        <v>65</v>
      </c>
      <c r="D1500" s="354" t="s">
        <v>3103</v>
      </c>
      <c r="E1500" s="352">
        <v>1</v>
      </c>
      <c r="F1500" s="353" t="s">
        <v>1095</v>
      </c>
      <c r="G1500" s="531" t="s">
        <v>3102</v>
      </c>
      <c r="H1500" s="531"/>
      <c r="I1500" s="520"/>
      <c r="J1500" s="364" t="s">
        <v>3102</v>
      </c>
    </row>
    <row r="1501" spans="1:10" ht="24" customHeight="1">
      <c r="A1501" s="354" t="s">
        <v>703</v>
      </c>
      <c r="B1501" s="355" t="s">
        <v>1460</v>
      </c>
      <c r="C1501" s="354" t="s">
        <v>65</v>
      </c>
      <c r="D1501" s="354" t="s">
        <v>1461</v>
      </c>
      <c r="E1501" s="352">
        <v>0.29333330000000002</v>
      </c>
      <c r="F1501" s="353" t="s">
        <v>963</v>
      </c>
      <c r="G1501" s="531" t="s">
        <v>3070</v>
      </c>
      <c r="H1501" s="531"/>
      <c r="I1501" s="520"/>
      <c r="J1501" s="364" t="s">
        <v>1199</v>
      </c>
    </row>
    <row r="1502" spans="1:10" ht="26.1" customHeight="1">
      <c r="A1502" s="354" t="s">
        <v>703</v>
      </c>
      <c r="B1502" s="355" t="s">
        <v>1458</v>
      </c>
      <c r="C1502" s="354" t="s">
        <v>65</v>
      </c>
      <c r="D1502" s="354" t="s">
        <v>1459</v>
      </c>
      <c r="E1502" s="352">
        <v>0.29333330000000002</v>
      </c>
      <c r="F1502" s="353" t="s">
        <v>963</v>
      </c>
      <c r="G1502" s="531" t="s">
        <v>3068</v>
      </c>
      <c r="H1502" s="531"/>
      <c r="I1502" s="520"/>
      <c r="J1502" s="364" t="s">
        <v>3101</v>
      </c>
    </row>
    <row r="1503" spans="1:10" ht="20.100000000000001" customHeight="1" thickBot="1">
      <c r="A1503" s="529"/>
      <c r="B1503" s="529"/>
      <c r="C1503" s="529"/>
      <c r="D1503" s="529"/>
      <c r="E1503" s="529"/>
      <c r="F1503" s="529" t="s">
        <v>966</v>
      </c>
      <c r="G1503" s="529"/>
      <c r="H1503" s="529"/>
      <c r="I1503" s="529"/>
      <c r="J1503" s="349">
        <v>21.903600000000001</v>
      </c>
    </row>
    <row r="1504" spans="1:10" ht="0.95" customHeight="1" thickTop="1">
      <c r="A1504" s="350"/>
      <c r="B1504" s="350"/>
      <c r="C1504" s="350"/>
      <c r="D1504" s="350"/>
      <c r="E1504" s="350"/>
      <c r="F1504" s="350"/>
      <c r="G1504" s="350"/>
      <c r="H1504" s="350"/>
      <c r="I1504" s="350"/>
      <c r="J1504" s="350"/>
    </row>
    <row r="1505" spans="1:10" ht="18" customHeight="1">
      <c r="A1505" s="363" t="s">
        <v>1883</v>
      </c>
      <c r="B1505" s="361" t="s">
        <v>695</v>
      </c>
      <c r="C1505" s="363" t="s">
        <v>696</v>
      </c>
      <c r="D1505" s="363" t="s">
        <v>697</v>
      </c>
      <c r="E1505" s="522" t="s">
        <v>698</v>
      </c>
      <c r="F1505" s="522"/>
      <c r="G1505" s="362" t="s">
        <v>699</v>
      </c>
      <c r="H1505" s="361" t="s">
        <v>700</v>
      </c>
      <c r="I1505" s="361" t="s">
        <v>701</v>
      </c>
      <c r="J1505" s="361" t="s">
        <v>702</v>
      </c>
    </row>
    <row r="1506" spans="1:10" ht="39" customHeight="1">
      <c r="A1506" s="359" t="s">
        <v>703</v>
      </c>
      <c r="B1506" s="360" t="s">
        <v>1884</v>
      </c>
      <c r="C1506" s="359" t="s">
        <v>21</v>
      </c>
      <c r="D1506" s="359" t="s">
        <v>1885</v>
      </c>
      <c r="E1506" s="523" t="s">
        <v>1886</v>
      </c>
      <c r="F1506" s="523"/>
      <c r="G1506" s="358" t="s">
        <v>6</v>
      </c>
      <c r="H1506" s="357">
        <v>1</v>
      </c>
      <c r="I1506" s="356">
        <v>50.46</v>
      </c>
      <c r="J1506" s="356">
        <v>50.46</v>
      </c>
    </row>
    <row r="1507" spans="1:10" ht="26.1" customHeight="1">
      <c r="A1507" s="354" t="s">
        <v>707</v>
      </c>
      <c r="B1507" s="355" t="s">
        <v>1500</v>
      </c>
      <c r="C1507" s="354" t="s">
        <v>21</v>
      </c>
      <c r="D1507" s="354" t="s">
        <v>1501</v>
      </c>
      <c r="E1507" s="520" t="s">
        <v>710</v>
      </c>
      <c r="F1507" s="520"/>
      <c r="G1507" s="353" t="s">
        <v>711</v>
      </c>
      <c r="H1507" s="352">
        <v>0.2756615</v>
      </c>
      <c r="I1507" s="351">
        <v>28.03</v>
      </c>
      <c r="J1507" s="351">
        <v>7.72</v>
      </c>
    </row>
    <row r="1508" spans="1:10" ht="24" customHeight="1">
      <c r="A1508" s="354" t="s">
        <v>707</v>
      </c>
      <c r="B1508" s="355" t="s">
        <v>1502</v>
      </c>
      <c r="C1508" s="354" t="s">
        <v>21</v>
      </c>
      <c r="D1508" s="354" t="s">
        <v>1461</v>
      </c>
      <c r="E1508" s="520" t="s">
        <v>710</v>
      </c>
      <c r="F1508" s="520"/>
      <c r="G1508" s="353" t="s">
        <v>711</v>
      </c>
      <c r="H1508" s="352">
        <v>0.55132300000000001</v>
      </c>
      <c r="I1508" s="351">
        <v>34.11</v>
      </c>
      <c r="J1508" s="351">
        <v>18.8</v>
      </c>
    </row>
    <row r="1509" spans="1:10" ht="26.1" customHeight="1">
      <c r="A1509" s="373" t="s">
        <v>724</v>
      </c>
      <c r="B1509" s="374" t="s">
        <v>1854</v>
      </c>
      <c r="C1509" s="373" t="s">
        <v>21</v>
      </c>
      <c r="D1509" s="373" t="s">
        <v>1855</v>
      </c>
      <c r="E1509" s="528" t="s">
        <v>727</v>
      </c>
      <c r="F1509" s="528"/>
      <c r="G1509" s="371" t="s">
        <v>6</v>
      </c>
      <c r="H1509" s="372">
        <v>1</v>
      </c>
      <c r="I1509" s="378">
        <v>23.46</v>
      </c>
      <c r="J1509" s="378">
        <v>23.46</v>
      </c>
    </row>
    <row r="1510" spans="1:10" ht="39" customHeight="1" thickBot="1">
      <c r="A1510" s="373" t="s">
        <v>724</v>
      </c>
      <c r="B1510" s="374" t="s">
        <v>1887</v>
      </c>
      <c r="C1510" s="373" t="s">
        <v>21</v>
      </c>
      <c r="D1510" s="373" t="s">
        <v>1888</v>
      </c>
      <c r="E1510" s="528" t="s">
        <v>727</v>
      </c>
      <c r="F1510" s="528"/>
      <c r="G1510" s="371" t="s">
        <v>6</v>
      </c>
      <c r="H1510" s="372">
        <v>2</v>
      </c>
      <c r="I1510" s="378">
        <v>0.24</v>
      </c>
      <c r="J1510" s="378">
        <v>0.48</v>
      </c>
    </row>
    <row r="1511" spans="1:10" ht="0.95" customHeight="1" thickTop="1">
      <c r="A1511" s="350"/>
      <c r="B1511" s="350"/>
      <c r="C1511" s="350"/>
      <c r="D1511" s="350"/>
      <c r="E1511" s="350"/>
      <c r="F1511" s="350"/>
      <c r="G1511" s="350"/>
      <c r="H1511" s="350"/>
      <c r="I1511" s="350"/>
      <c r="J1511" s="350"/>
    </row>
    <row r="1512" spans="1:10" ht="18" customHeight="1">
      <c r="A1512" s="363" t="s">
        <v>1889</v>
      </c>
      <c r="B1512" s="361" t="s">
        <v>695</v>
      </c>
      <c r="C1512" s="363" t="s">
        <v>696</v>
      </c>
      <c r="D1512" s="363" t="s">
        <v>697</v>
      </c>
      <c r="E1512" s="522" t="s">
        <v>698</v>
      </c>
      <c r="F1512" s="522"/>
      <c r="G1512" s="362" t="s">
        <v>699</v>
      </c>
      <c r="H1512" s="361" t="s">
        <v>700</v>
      </c>
      <c r="I1512" s="361" t="s">
        <v>701</v>
      </c>
      <c r="J1512" s="361" t="s">
        <v>702</v>
      </c>
    </row>
    <row r="1513" spans="1:10" ht="51.95" customHeight="1">
      <c r="A1513" s="359" t="s">
        <v>703</v>
      </c>
      <c r="B1513" s="360" t="s">
        <v>373</v>
      </c>
      <c r="C1513" s="359" t="s">
        <v>65</v>
      </c>
      <c r="D1513" s="359" t="s">
        <v>1733</v>
      </c>
      <c r="E1513" s="523" t="s">
        <v>942</v>
      </c>
      <c r="F1513" s="523"/>
      <c r="G1513" s="358" t="s">
        <v>1095</v>
      </c>
      <c r="H1513" s="357">
        <v>1</v>
      </c>
      <c r="I1513" s="356">
        <v>28.74</v>
      </c>
      <c r="J1513" s="356">
        <v>28.74</v>
      </c>
    </row>
    <row r="1514" spans="1:10" ht="20.100000000000001" customHeight="1">
      <c r="A1514" s="529"/>
      <c r="B1514" s="529"/>
      <c r="C1514" s="529"/>
      <c r="D1514" s="529"/>
      <c r="E1514" s="529"/>
      <c r="F1514" s="529" t="s">
        <v>943</v>
      </c>
      <c r="G1514" s="529"/>
      <c r="H1514" s="529"/>
      <c r="I1514" s="529"/>
      <c r="J1514" s="349">
        <v>0</v>
      </c>
    </row>
    <row r="1515" spans="1:10" ht="20.100000000000001" customHeight="1">
      <c r="A1515" s="529"/>
      <c r="B1515" s="529"/>
      <c r="C1515" s="529"/>
      <c r="D1515" s="529"/>
      <c r="E1515" s="529"/>
      <c r="F1515" s="529" t="s">
        <v>944</v>
      </c>
      <c r="G1515" s="529"/>
      <c r="H1515" s="529"/>
      <c r="I1515" s="529"/>
      <c r="J1515" s="349">
        <v>1</v>
      </c>
    </row>
    <row r="1516" spans="1:10" ht="20.100000000000001" customHeight="1">
      <c r="A1516" s="529"/>
      <c r="B1516" s="529"/>
      <c r="C1516" s="529"/>
      <c r="D1516" s="529"/>
      <c r="E1516" s="529"/>
      <c r="F1516" s="529" t="s">
        <v>945</v>
      </c>
      <c r="G1516" s="529"/>
      <c r="H1516" s="529"/>
      <c r="I1516" s="529"/>
      <c r="J1516" s="349">
        <v>0</v>
      </c>
    </row>
    <row r="1517" spans="1:10" ht="20.100000000000001" customHeight="1">
      <c r="A1517" s="363" t="s">
        <v>946</v>
      </c>
      <c r="B1517" s="361" t="s">
        <v>695</v>
      </c>
      <c r="C1517" s="363" t="s">
        <v>696</v>
      </c>
      <c r="D1517" s="363" t="s">
        <v>947</v>
      </c>
      <c r="E1517" s="361" t="s">
        <v>948</v>
      </c>
      <c r="F1517" s="361" t="s">
        <v>949</v>
      </c>
      <c r="G1517" s="361" t="s">
        <v>950</v>
      </c>
      <c r="H1517" s="361"/>
      <c r="I1517" s="361"/>
      <c r="J1517" s="361" t="s">
        <v>951</v>
      </c>
    </row>
    <row r="1518" spans="1:10" ht="51.95" customHeight="1">
      <c r="A1518" s="373" t="s">
        <v>724</v>
      </c>
      <c r="B1518" s="374" t="s">
        <v>1734</v>
      </c>
      <c r="C1518" s="373" t="s">
        <v>65</v>
      </c>
      <c r="D1518" s="373" t="s">
        <v>1735</v>
      </c>
      <c r="E1518" s="372">
        <v>1.1000000000000001</v>
      </c>
      <c r="F1518" s="371" t="s">
        <v>1095</v>
      </c>
      <c r="G1518" s="530" t="s">
        <v>3136</v>
      </c>
      <c r="H1518" s="530"/>
      <c r="I1518" s="528"/>
      <c r="J1518" s="370" t="s">
        <v>3135</v>
      </c>
    </row>
    <row r="1519" spans="1:10" ht="20.100000000000001" customHeight="1">
      <c r="A1519" s="529"/>
      <c r="B1519" s="529"/>
      <c r="C1519" s="529"/>
      <c r="D1519" s="529"/>
      <c r="E1519" s="529"/>
      <c r="F1519" s="529" t="s">
        <v>955</v>
      </c>
      <c r="G1519" s="529"/>
      <c r="H1519" s="529"/>
      <c r="I1519" s="529"/>
      <c r="J1519" s="349">
        <v>6.7759999999999998</v>
      </c>
    </row>
    <row r="1520" spans="1:10" ht="20.100000000000001" customHeight="1">
      <c r="A1520" s="363" t="s">
        <v>956</v>
      </c>
      <c r="B1520" s="361" t="s">
        <v>695</v>
      </c>
      <c r="C1520" s="363" t="s">
        <v>696</v>
      </c>
      <c r="D1520" s="363" t="s">
        <v>957</v>
      </c>
      <c r="E1520" s="361" t="s">
        <v>948</v>
      </c>
      <c r="F1520" s="361" t="s">
        <v>949</v>
      </c>
      <c r="G1520" s="361" t="s">
        <v>950</v>
      </c>
      <c r="H1520" s="361"/>
      <c r="I1520" s="361"/>
      <c r="J1520" s="361" t="s">
        <v>951</v>
      </c>
    </row>
    <row r="1521" spans="1:10" ht="51.95" customHeight="1">
      <c r="A1521" s="354" t="s">
        <v>703</v>
      </c>
      <c r="B1521" s="355" t="s">
        <v>3134</v>
      </c>
      <c r="C1521" s="354" t="s">
        <v>65</v>
      </c>
      <c r="D1521" s="354" t="s">
        <v>3133</v>
      </c>
      <c r="E1521" s="352">
        <v>1</v>
      </c>
      <c r="F1521" s="353" t="s">
        <v>1095</v>
      </c>
      <c r="G1521" s="531" t="s">
        <v>3132</v>
      </c>
      <c r="H1521" s="531"/>
      <c r="I1521" s="520"/>
      <c r="J1521" s="364" t="s">
        <v>3132</v>
      </c>
    </row>
    <row r="1522" spans="1:10" ht="24" customHeight="1">
      <c r="A1522" s="354" t="s">
        <v>703</v>
      </c>
      <c r="B1522" s="355" t="s">
        <v>1460</v>
      </c>
      <c r="C1522" s="354" t="s">
        <v>65</v>
      </c>
      <c r="D1522" s="354" t="s">
        <v>1461</v>
      </c>
      <c r="E1522" s="352">
        <v>0.30555559999999998</v>
      </c>
      <c r="F1522" s="353" t="s">
        <v>963</v>
      </c>
      <c r="G1522" s="531" t="s">
        <v>3070</v>
      </c>
      <c r="H1522" s="531"/>
      <c r="I1522" s="520"/>
      <c r="J1522" s="364" t="s">
        <v>1399</v>
      </c>
    </row>
    <row r="1523" spans="1:10" ht="26.1" customHeight="1">
      <c r="A1523" s="354" t="s">
        <v>703</v>
      </c>
      <c r="B1523" s="355" t="s">
        <v>1458</v>
      </c>
      <c r="C1523" s="354" t="s">
        <v>65</v>
      </c>
      <c r="D1523" s="354" t="s">
        <v>1459</v>
      </c>
      <c r="E1523" s="352">
        <v>0.30555559999999998</v>
      </c>
      <c r="F1523" s="353" t="s">
        <v>963</v>
      </c>
      <c r="G1523" s="531" t="s">
        <v>3068</v>
      </c>
      <c r="H1523" s="531"/>
      <c r="I1523" s="520"/>
      <c r="J1523" s="364" t="s">
        <v>3131</v>
      </c>
    </row>
    <row r="1524" spans="1:10" ht="20.100000000000001" customHeight="1" thickBot="1">
      <c r="A1524" s="529"/>
      <c r="B1524" s="529"/>
      <c r="C1524" s="529"/>
      <c r="D1524" s="529"/>
      <c r="E1524" s="529"/>
      <c r="F1524" s="529" t="s">
        <v>966</v>
      </c>
      <c r="G1524" s="529"/>
      <c r="H1524" s="529"/>
      <c r="I1524" s="529"/>
      <c r="J1524" s="349">
        <v>21.9634</v>
      </c>
    </row>
    <row r="1525" spans="1:10" ht="0.95" customHeight="1" thickTop="1">
      <c r="A1525" s="350"/>
      <c r="B1525" s="350"/>
      <c r="C1525" s="350"/>
      <c r="D1525" s="350"/>
      <c r="E1525" s="350"/>
      <c r="F1525" s="350"/>
      <c r="G1525" s="350"/>
      <c r="H1525" s="350"/>
      <c r="I1525" s="350"/>
      <c r="J1525" s="350"/>
    </row>
    <row r="1526" spans="1:10" ht="18" customHeight="1">
      <c r="A1526" s="363" t="s">
        <v>1890</v>
      </c>
      <c r="B1526" s="361" t="s">
        <v>695</v>
      </c>
      <c r="C1526" s="363" t="s">
        <v>696</v>
      </c>
      <c r="D1526" s="363" t="s">
        <v>697</v>
      </c>
      <c r="E1526" s="522" t="s">
        <v>698</v>
      </c>
      <c r="F1526" s="522"/>
      <c r="G1526" s="362" t="s">
        <v>699</v>
      </c>
      <c r="H1526" s="361" t="s">
        <v>700</v>
      </c>
      <c r="I1526" s="361" t="s">
        <v>701</v>
      </c>
      <c r="J1526" s="361" t="s">
        <v>702</v>
      </c>
    </row>
    <row r="1527" spans="1:10" ht="39" customHeight="1">
      <c r="A1527" s="359" t="s">
        <v>703</v>
      </c>
      <c r="B1527" s="360" t="s">
        <v>1891</v>
      </c>
      <c r="C1527" s="359" t="s">
        <v>21</v>
      </c>
      <c r="D1527" s="359" t="s">
        <v>1892</v>
      </c>
      <c r="E1527" s="523" t="s">
        <v>1886</v>
      </c>
      <c r="F1527" s="523"/>
      <c r="G1527" s="358" t="s">
        <v>6</v>
      </c>
      <c r="H1527" s="357">
        <v>1</v>
      </c>
      <c r="I1527" s="356">
        <v>55.28</v>
      </c>
      <c r="J1527" s="356">
        <v>55.28</v>
      </c>
    </row>
    <row r="1528" spans="1:10" ht="24" customHeight="1">
      <c r="A1528" s="354" t="s">
        <v>707</v>
      </c>
      <c r="B1528" s="355" t="s">
        <v>1502</v>
      </c>
      <c r="C1528" s="354" t="s">
        <v>21</v>
      </c>
      <c r="D1528" s="354" t="s">
        <v>1461</v>
      </c>
      <c r="E1528" s="520" t="s">
        <v>710</v>
      </c>
      <c r="F1528" s="520"/>
      <c r="G1528" s="353" t="s">
        <v>711</v>
      </c>
      <c r="H1528" s="352">
        <v>0.56977679999999997</v>
      </c>
      <c r="I1528" s="351">
        <v>34.11</v>
      </c>
      <c r="J1528" s="351">
        <v>19.43</v>
      </c>
    </row>
    <row r="1529" spans="1:10" ht="26.1" customHeight="1">
      <c r="A1529" s="354" t="s">
        <v>707</v>
      </c>
      <c r="B1529" s="355" t="s">
        <v>1500</v>
      </c>
      <c r="C1529" s="354" t="s">
        <v>21</v>
      </c>
      <c r="D1529" s="354" t="s">
        <v>1501</v>
      </c>
      <c r="E1529" s="520" t="s">
        <v>710</v>
      </c>
      <c r="F1529" s="520"/>
      <c r="G1529" s="353" t="s">
        <v>711</v>
      </c>
      <c r="H1529" s="352">
        <v>0.28488839999999999</v>
      </c>
      <c r="I1529" s="351">
        <v>28.03</v>
      </c>
      <c r="J1529" s="351">
        <v>7.98</v>
      </c>
    </row>
    <row r="1530" spans="1:10" ht="39" customHeight="1">
      <c r="A1530" s="373" t="s">
        <v>724</v>
      </c>
      <c r="B1530" s="374" t="s">
        <v>1887</v>
      </c>
      <c r="C1530" s="373" t="s">
        <v>21</v>
      </c>
      <c r="D1530" s="373" t="s">
        <v>1888</v>
      </c>
      <c r="E1530" s="528" t="s">
        <v>727</v>
      </c>
      <c r="F1530" s="528"/>
      <c r="G1530" s="371" t="s">
        <v>6</v>
      </c>
      <c r="H1530" s="372">
        <v>2</v>
      </c>
      <c r="I1530" s="378">
        <v>0.24</v>
      </c>
      <c r="J1530" s="378">
        <v>0.48</v>
      </c>
    </row>
    <row r="1531" spans="1:10" ht="26.1" customHeight="1" thickBot="1">
      <c r="A1531" s="373" t="s">
        <v>724</v>
      </c>
      <c r="B1531" s="374" t="s">
        <v>1893</v>
      </c>
      <c r="C1531" s="373" t="s">
        <v>21</v>
      </c>
      <c r="D1531" s="373" t="s">
        <v>1894</v>
      </c>
      <c r="E1531" s="528" t="s">
        <v>727</v>
      </c>
      <c r="F1531" s="528"/>
      <c r="G1531" s="371" t="s">
        <v>6</v>
      </c>
      <c r="H1531" s="372">
        <v>1</v>
      </c>
      <c r="I1531" s="378">
        <v>27.39</v>
      </c>
      <c r="J1531" s="378">
        <v>27.39</v>
      </c>
    </row>
    <row r="1532" spans="1:10" ht="0.95" customHeight="1" thickTop="1">
      <c r="A1532" s="350"/>
      <c r="B1532" s="350"/>
      <c r="C1532" s="350"/>
      <c r="D1532" s="350"/>
      <c r="E1532" s="350"/>
      <c r="F1532" s="350"/>
      <c r="G1532" s="350"/>
      <c r="H1532" s="350"/>
      <c r="I1532" s="350"/>
      <c r="J1532" s="350"/>
    </row>
    <row r="1533" spans="1:10" ht="18" customHeight="1">
      <c r="A1533" s="363" t="s">
        <v>1895</v>
      </c>
      <c r="B1533" s="361" t="s">
        <v>695</v>
      </c>
      <c r="C1533" s="363" t="s">
        <v>696</v>
      </c>
      <c r="D1533" s="363" t="s">
        <v>697</v>
      </c>
      <c r="E1533" s="522" t="s">
        <v>698</v>
      </c>
      <c r="F1533" s="522"/>
      <c r="G1533" s="362" t="s">
        <v>699</v>
      </c>
      <c r="H1533" s="361" t="s">
        <v>700</v>
      </c>
      <c r="I1533" s="361" t="s">
        <v>701</v>
      </c>
      <c r="J1533" s="361" t="s">
        <v>702</v>
      </c>
    </row>
    <row r="1534" spans="1:10" ht="51.95" customHeight="1">
      <c r="A1534" s="359" t="s">
        <v>703</v>
      </c>
      <c r="B1534" s="360" t="s">
        <v>1896</v>
      </c>
      <c r="C1534" s="359" t="s">
        <v>21</v>
      </c>
      <c r="D1534" s="359" t="s">
        <v>1897</v>
      </c>
      <c r="E1534" s="523" t="s">
        <v>1759</v>
      </c>
      <c r="F1534" s="523"/>
      <c r="G1534" s="358" t="s">
        <v>39</v>
      </c>
      <c r="H1534" s="357">
        <v>1</v>
      </c>
      <c r="I1534" s="356">
        <v>9.31</v>
      </c>
      <c r="J1534" s="356">
        <v>9.31</v>
      </c>
    </row>
    <row r="1535" spans="1:10" ht="24" customHeight="1">
      <c r="A1535" s="354" t="s">
        <v>707</v>
      </c>
      <c r="B1535" s="355" t="s">
        <v>1502</v>
      </c>
      <c r="C1535" s="354" t="s">
        <v>21</v>
      </c>
      <c r="D1535" s="354" t="s">
        <v>1461</v>
      </c>
      <c r="E1535" s="520" t="s">
        <v>710</v>
      </c>
      <c r="F1535" s="520"/>
      <c r="G1535" s="353" t="s">
        <v>711</v>
      </c>
      <c r="H1535" s="352">
        <v>6.7199999999999996E-2</v>
      </c>
      <c r="I1535" s="351">
        <v>34.11</v>
      </c>
      <c r="J1535" s="351">
        <v>2.29</v>
      </c>
    </row>
    <row r="1536" spans="1:10" ht="26.1" customHeight="1">
      <c r="A1536" s="354" t="s">
        <v>707</v>
      </c>
      <c r="B1536" s="355" t="s">
        <v>1500</v>
      </c>
      <c r="C1536" s="354" t="s">
        <v>21</v>
      </c>
      <c r="D1536" s="354" t="s">
        <v>1501</v>
      </c>
      <c r="E1536" s="520" t="s">
        <v>710</v>
      </c>
      <c r="F1536" s="520"/>
      <c r="G1536" s="353" t="s">
        <v>711</v>
      </c>
      <c r="H1536" s="352">
        <v>6.7199999999999996E-2</v>
      </c>
      <c r="I1536" s="351">
        <v>28.03</v>
      </c>
      <c r="J1536" s="351">
        <v>1.88</v>
      </c>
    </row>
    <row r="1537" spans="1:10" ht="51.95" customHeight="1" thickBot="1">
      <c r="A1537" s="373" t="s">
        <v>724</v>
      </c>
      <c r="B1537" s="374" t="s">
        <v>1898</v>
      </c>
      <c r="C1537" s="373" t="s">
        <v>21</v>
      </c>
      <c r="D1537" s="373" t="s">
        <v>1899</v>
      </c>
      <c r="E1537" s="528" t="s">
        <v>727</v>
      </c>
      <c r="F1537" s="528"/>
      <c r="G1537" s="371" t="s">
        <v>39</v>
      </c>
      <c r="H1537" s="372">
        <v>1.1000000000000001</v>
      </c>
      <c r="I1537" s="378">
        <v>4.68</v>
      </c>
      <c r="J1537" s="378">
        <v>5.1479999999999997</v>
      </c>
    </row>
    <row r="1538" spans="1:10" ht="0.95" customHeight="1" thickTop="1">
      <c r="A1538" s="350"/>
      <c r="B1538" s="350"/>
      <c r="C1538" s="350"/>
      <c r="D1538" s="350"/>
      <c r="E1538" s="350"/>
      <c r="F1538" s="350"/>
      <c r="G1538" s="350"/>
      <c r="H1538" s="350"/>
      <c r="I1538" s="350"/>
      <c r="J1538" s="350"/>
    </row>
    <row r="1539" spans="1:10" ht="18" customHeight="1">
      <c r="A1539" s="363" t="s">
        <v>1900</v>
      </c>
      <c r="B1539" s="361" t="s">
        <v>695</v>
      </c>
      <c r="C1539" s="363" t="s">
        <v>696</v>
      </c>
      <c r="D1539" s="363" t="s">
        <v>697</v>
      </c>
      <c r="E1539" s="522" t="s">
        <v>698</v>
      </c>
      <c r="F1539" s="522"/>
      <c r="G1539" s="362" t="s">
        <v>699</v>
      </c>
      <c r="H1539" s="361" t="s">
        <v>700</v>
      </c>
      <c r="I1539" s="361" t="s">
        <v>701</v>
      </c>
      <c r="J1539" s="361" t="s">
        <v>702</v>
      </c>
    </row>
    <row r="1540" spans="1:10" ht="65.099999999999994" customHeight="1">
      <c r="A1540" s="359" t="s">
        <v>703</v>
      </c>
      <c r="B1540" s="360" t="s">
        <v>376</v>
      </c>
      <c r="C1540" s="359" t="s">
        <v>65</v>
      </c>
      <c r="D1540" s="359" t="s">
        <v>1737</v>
      </c>
      <c r="E1540" s="523" t="s">
        <v>942</v>
      </c>
      <c r="F1540" s="523"/>
      <c r="G1540" s="358" t="s">
        <v>1095</v>
      </c>
      <c r="H1540" s="357">
        <v>1</v>
      </c>
      <c r="I1540" s="356">
        <v>75.77</v>
      </c>
      <c r="J1540" s="356">
        <v>75.77</v>
      </c>
    </row>
    <row r="1541" spans="1:10" ht="20.100000000000001" customHeight="1">
      <c r="A1541" s="529"/>
      <c r="B1541" s="529"/>
      <c r="C1541" s="529"/>
      <c r="D1541" s="529"/>
      <c r="E1541" s="529"/>
      <c r="F1541" s="529" t="s">
        <v>943</v>
      </c>
      <c r="G1541" s="529"/>
      <c r="H1541" s="529"/>
      <c r="I1541" s="529"/>
      <c r="J1541" s="349">
        <v>0</v>
      </c>
    </row>
    <row r="1542" spans="1:10" ht="20.100000000000001" customHeight="1">
      <c r="A1542" s="529"/>
      <c r="B1542" s="529"/>
      <c r="C1542" s="529"/>
      <c r="D1542" s="529"/>
      <c r="E1542" s="529"/>
      <c r="F1542" s="529" t="s">
        <v>944</v>
      </c>
      <c r="G1542" s="529"/>
      <c r="H1542" s="529"/>
      <c r="I1542" s="529"/>
      <c r="J1542" s="349">
        <v>1</v>
      </c>
    </row>
    <row r="1543" spans="1:10" ht="20.100000000000001" customHeight="1">
      <c r="A1543" s="529"/>
      <c r="B1543" s="529"/>
      <c r="C1543" s="529"/>
      <c r="D1543" s="529"/>
      <c r="E1543" s="529"/>
      <c r="F1543" s="529" t="s">
        <v>945</v>
      </c>
      <c r="G1543" s="529"/>
      <c r="H1543" s="529"/>
      <c r="I1543" s="529"/>
      <c r="J1543" s="349">
        <v>0</v>
      </c>
    </row>
    <row r="1544" spans="1:10" ht="20.100000000000001" customHeight="1">
      <c r="A1544" s="363" t="s">
        <v>946</v>
      </c>
      <c r="B1544" s="361" t="s">
        <v>695</v>
      </c>
      <c r="C1544" s="363" t="s">
        <v>696</v>
      </c>
      <c r="D1544" s="363" t="s">
        <v>947</v>
      </c>
      <c r="E1544" s="361" t="s">
        <v>948</v>
      </c>
      <c r="F1544" s="361" t="s">
        <v>949</v>
      </c>
      <c r="G1544" s="361" t="s">
        <v>950</v>
      </c>
      <c r="H1544" s="361"/>
      <c r="I1544" s="361"/>
      <c r="J1544" s="361" t="s">
        <v>951</v>
      </c>
    </row>
    <row r="1545" spans="1:10" ht="51.95" customHeight="1">
      <c r="A1545" s="373" t="s">
        <v>724</v>
      </c>
      <c r="B1545" s="374" t="s">
        <v>1738</v>
      </c>
      <c r="C1545" s="373" t="s">
        <v>65</v>
      </c>
      <c r="D1545" s="373" t="s">
        <v>1739</v>
      </c>
      <c r="E1545" s="372">
        <v>1.1000000000000001</v>
      </c>
      <c r="F1545" s="371" t="s">
        <v>1095</v>
      </c>
      <c r="G1545" s="530" t="s">
        <v>3130</v>
      </c>
      <c r="H1545" s="530"/>
      <c r="I1545" s="528"/>
      <c r="J1545" s="370" t="s">
        <v>3129</v>
      </c>
    </row>
    <row r="1546" spans="1:10" ht="20.100000000000001" customHeight="1">
      <c r="A1546" s="529"/>
      <c r="B1546" s="529"/>
      <c r="C1546" s="529"/>
      <c r="D1546" s="529"/>
      <c r="E1546" s="529"/>
      <c r="F1546" s="529" t="s">
        <v>955</v>
      </c>
      <c r="G1546" s="529"/>
      <c r="H1546" s="529"/>
      <c r="I1546" s="529"/>
      <c r="J1546" s="349">
        <v>40.502000000000002</v>
      </c>
    </row>
    <row r="1547" spans="1:10" ht="20.100000000000001" customHeight="1">
      <c r="A1547" s="363" t="s">
        <v>956</v>
      </c>
      <c r="B1547" s="361" t="s">
        <v>695</v>
      </c>
      <c r="C1547" s="363" t="s">
        <v>696</v>
      </c>
      <c r="D1547" s="363" t="s">
        <v>957</v>
      </c>
      <c r="E1547" s="361" t="s">
        <v>948</v>
      </c>
      <c r="F1547" s="361" t="s">
        <v>949</v>
      </c>
      <c r="G1547" s="361" t="s">
        <v>950</v>
      </c>
      <c r="H1547" s="361"/>
      <c r="I1547" s="361"/>
      <c r="J1547" s="361" t="s">
        <v>951</v>
      </c>
    </row>
    <row r="1548" spans="1:10" ht="26.1" customHeight="1">
      <c r="A1548" s="354" t="s">
        <v>703</v>
      </c>
      <c r="B1548" s="355" t="s">
        <v>1458</v>
      </c>
      <c r="C1548" s="354" t="s">
        <v>65</v>
      </c>
      <c r="D1548" s="354" t="s">
        <v>1459</v>
      </c>
      <c r="E1548" s="352">
        <v>0.40740739999999998</v>
      </c>
      <c r="F1548" s="353" t="s">
        <v>963</v>
      </c>
      <c r="G1548" s="531" t="s">
        <v>3068</v>
      </c>
      <c r="H1548" s="531"/>
      <c r="I1548" s="520"/>
      <c r="J1548" s="364" t="s">
        <v>3128</v>
      </c>
    </row>
    <row r="1549" spans="1:10" ht="51.95" customHeight="1">
      <c r="A1549" s="354" t="s">
        <v>703</v>
      </c>
      <c r="B1549" s="355" t="s">
        <v>3127</v>
      </c>
      <c r="C1549" s="354" t="s">
        <v>65</v>
      </c>
      <c r="D1549" s="354" t="s">
        <v>3126</v>
      </c>
      <c r="E1549" s="352">
        <v>1</v>
      </c>
      <c r="F1549" s="353" t="s">
        <v>1095</v>
      </c>
      <c r="G1549" s="531" t="s">
        <v>3118</v>
      </c>
      <c r="H1549" s="531"/>
      <c r="I1549" s="520"/>
      <c r="J1549" s="364" t="s">
        <v>3118</v>
      </c>
    </row>
    <row r="1550" spans="1:10" ht="24" customHeight="1">
      <c r="A1550" s="354" t="s">
        <v>703</v>
      </c>
      <c r="B1550" s="355" t="s">
        <v>1460</v>
      </c>
      <c r="C1550" s="354" t="s">
        <v>65</v>
      </c>
      <c r="D1550" s="354" t="s">
        <v>1461</v>
      </c>
      <c r="E1550" s="352">
        <v>0.40740739999999998</v>
      </c>
      <c r="F1550" s="353" t="s">
        <v>963</v>
      </c>
      <c r="G1550" s="531" t="s">
        <v>3070</v>
      </c>
      <c r="H1550" s="531"/>
      <c r="I1550" s="520"/>
      <c r="J1550" s="364" t="s">
        <v>3125</v>
      </c>
    </row>
    <row r="1551" spans="1:10" ht="20.100000000000001" customHeight="1" thickBot="1">
      <c r="A1551" s="529"/>
      <c r="B1551" s="529"/>
      <c r="C1551" s="529"/>
      <c r="D1551" s="529"/>
      <c r="E1551" s="529"/>
      <c r="F1551" s="529" t="s">
        <v>966</v>
      </c>
      <c r="G1551" s="529"/>
      <c r="H1551" s="529"/>
      <c r="I1551" s="529"/>
      <c r="J1551" s="349">
        <v>35.264400000000002</v>
      </c>
    </row>
    <row r="1552" spans="1:10" ht="0.95" customHeight="1" thickTop="1">
      <c r="A1552" s="350"/>
      <c r="B1552" s="350"/>
      <c r="C1552" s="350"/>
      <c r="D1552" s="350"/>
      <c r="E1552" s="350"/>
      <c r="F1552" s="350"/>
      <c r="G1552" s="350"/>
      <c r="H1552" s="350"/>
      <c r="I1552" s="350"/>
      <c r="J1552" s="350"/>
    </row>
    <row r="1553" spans="1:10" ht="18" customHeight="1">
      <c r="A1553" s="363" t="s">
        <v>1901</v>
      </c>
      <c r="B1553" s="361" t="s">
        <v>695</v>
      </c>
      <c r="C1553" s="363" t="s">
        <v>696</v>
      </c>
      <c r="D1553" s="363" t="s">
        <v>697</v>
      </c>
      <c r="E1553" s="522" t="s">
        <v>698</v>
      </c>
      <c r="F1553" s="522"/>
      <c r="G1553" s="362" t="s">
        <v>699</v>
      </c>
      <c r="H1553" s="361" t="s">
        <v>700</v>
      </c>
      <c r="I1553" s="361" t="s">
        <v>701</v>
      </c>
      <c r="J1553" s="361" t="s">
        <v>702</v>
      </c>
    </row>
    <row r="1554" spans="1:10" ht="26.1" customHeight="1">
      <c r="A1554" s="359" t="s">
        <v>703</v>
      </c>
      <c r="B1554" s="360" t="s">
        <v>470</v>
      </c>
      <c r="C1554" s="359" t="s">
        <v>705</v>
      </c>
      <c r="D1554" s="359" t="s">
        <v>471</v>
      </c>
      <c r="E1554" s="523" t="s">
        <v>1902</v>
      </c>
      <c r="F1554" s="523"/>
      <c r="G1554" s="358" t="s">
        <v>6</v>
      </c>
      <c r="H1554" s="357">
        <v>1</v>
      </c>
      <c r="I1554" s="356">
        <v>85.15</v>
      </c>
      <c r="J1554" s="356">
        <v>85.15</v>
      </c>
    </row>
    <row r="1555" spans="1:10" ht="24" customHeight="1">
      <c r="A1555" s="354" t="s">
        <v>707</v>
      </c>
      <c r="B1555" s="355" t="s">
        <v>1903</v>
      </c>
      <c r="C1555" s="354" t="s">
        <v>65</v>
      </c>
      <c r="D1555" s="354" t="s">
        <v>1461</v>
      </c>
      <c r="E1555" s="520" t="s">
        <v>1904</v>
      </c>
      <c r="F1555" s="520"/>
      <c r="G1555" s="353" t="s">
        <v>963</v>
      </c>
      <c r="H1555" s="352">
        <v>0.7</v>
      </c>
      <c r="I1555" s="351">
        <v>25.49</v>
      </c>
      <c r="J1555" s="351">
        <v>17.84</v>
      </c>
    </row>
    <row r="1556" spans="1:10" ht="26.1" customHeight="1">
      <c r="A1556" s="354" t="s">
        <v>707</v>
      </c>
      <c r="B1556" s="355" t="s">
        <v>1905</v>
      </c>
      <c r="C1556" s="354" t="s">
        <v>65</v>
      </c>
      <c r="D1556" s="354" t="s">
        <v>1459</v>
      </c>
      <c r="E1556" s="520" t="s">
        <v>1904</v>
      </c>
      <c r="F1556" s="520"/>
      <c r="G1556" s="353" t="s">
        <v>963</v>
      </c>
      <c r="H1556" s="352">
        <v>0.7</v>
      </c>
      <c r="I1556" s="351">
        <v>20.440000000000001</v>
      </c>
      <c r="J1556" s="351">
        <v>14.3</v>
      </c>
    </row>
    <row r="1557" spans="1:10" ht="39" customHeight="1" thickBot="1">
      <c r="A1557" s="373" t="s">
        <v>724</v>
      </c>
      <c r="B1557" s="374" t="s">
        <v>1906</v>
      </c>
      <c r="C1557" s="373" t="s">
        <v>705</v>
      </c>
      <c r="D1557" s="373" t="s">
        <v>1907</v>
      </c>
      <c r="E1557" s="528" t="s">
        <v>727</v>
      </c>
      <c r="F1557" s="528"/>
      <c r="G1557" s="371" t="s">
        <v>6</v>
      </c>
      <c r="H1557" s="372">
        <v>1</v>
      </c>
      <c r="I1557" s="378">
        <v>53.01</v>
      </c>
      <c r="J1557" s="378">
        <v>53.01</v>
      </c>
    </row>
    <row r="1558" spans="1:10" ht="0.95" customHeight="1" thickTop="1">
      <c r="A1558" s="350"/>
      <c r="B1558" s="350"/>
      <c r="C1558" s="350"/>
      <c r="D1558" s="350"/>
      <c r="E1558" s="350"/>
      <c r="F1558" s="350"/>
      <c r="G1558" s="350"/>
      <c r="H1558" s="350"/>
      <c r="I1558" s="350"/>
      <c r="J1558" s="350"/>
    </row>
    <row r="1559" spans="1:10" ht="18" customHeight="1">
      <c r="A1559" s="363" t="s">
        <v>1908</v>
      </c>
      <c r="B1559" s="361" t="s">
        <v>695</v>
      </c>
      <c r="C1559" s="363" t="s">
        <v>696</v>
      </c>
      <c r="D1559" s="363" t="s">
        <v>697</v>
      </c>
      <c r="E1559" s="522" t="s">
        <v>698</v>
      </c>
      <c r="F1559" s="522"/>
      <c r="G1559" s="362" t="s">
        <v>699</v>
      </c>
      <c r="H1559" s="361" t="s">
        <v>700</v>
      </c>
      <c r="I1559" s="361" t="s">
        <v>701</v>
      </c>
      <c r="J1559" s="361" t="s">
        <v>702</v>
      </c>
    </row>
    <row r="1560" spans="1:10" ht="51.95" customHeight="1">
      <c r="A1560" s="359" t="s">
        <v>703</v>
      </c>
      <c r="B1560" s="360" t="s">
        <v>473</v>
      </c>
      <c r="C1560" s="359" t="s">
        <v>65</v>
      </c>
      <c r="D1560" s="359" t="s">
        <v>1909</v>
      </c>
      <c r="E1560" s="523" t="s">
        <v>942</v>
      </c>
      <c r="F1560" s="523"/>
      <c r="G1560" s="358" t="s">
        <v>1095</v>
      </c>
      <c r="H1560" s="357">
        <v>1</v>
      </c>
      <c r="I1560" s="356">
        <v>59.15</v>
      </c>
      <c r="J1560" s="356">
        <v>59.15</v>
      </c>
    </row>
    <row r="1561" spans="1:10" ht="20.100000000000001" customHeight="1">
      <c r="A1561" s="529"/>
      <c r="B1561" s="529"/>
      <c r="C1561" s="529"/>
      <c r="D1561" s="529"/>
      <c r="E1561" s="529"/>
      <c r="F1561" s="529" t="s">
        <v>943</v>
      </c>
      <c r="G1561" s="529"/>
      <c r="H1561" s="529"/>
      <c r="I1561" s="529"/>
      <c r="J1561" s="349">
        <v>0</v>
      </c>
    </row>
    <row r="1562" spans="1:10" ht="20.100000000000001" customHeight="1">
      <c r="A1562" s="529"/>
      <c r="B1562" s="529"/>
      <c r="C1562" s="529"/>
      <c r="D1562" s="529"/>
      <c r="E1562" s="529"/>
      <c r="F1562" s="529" t="s">
        <v>944</v>
      </c>
      <c r="G1562" s="529"/>
      <c r="H1562" s="529"/>
      <c r="I1562" s="529"/>
      <c r="J1562" s="349">
        <v>1</v>
      </c>
    </row>
    <row r="1563" spans="1:10" ht="20.100000000000001" customHeight="1">
      <c r="A1563" s="529"/>
      <c r="B1563" s="529"/>
      <c r="C1563" s="529"/>
      <c r="D1563" s="529"/>
      <c r="E1563" s="529"/>
      <c r="F1563" s="529" t="s">
        <v>945</v>
      </c>
      <c r="G1563" s="529"/>
      <c r="H1563" s="529"/>
      <c r="I1563" s="529"/>
      <c r="J1563" s="349">
        <v>0</v>
      </c>
    </row>
    <row r="1564" spans="1:10" ht="20.100000000000001" customHeight="1">
      <c r="A1564" s="363" t="s">
        <v>946</v>
      </c>
      <c r="B1564" s="361" t="s">
        <v>695</v>
      </c>
      <c r="C1564" s="363" t="s">
        <v>696</v>
      </c>
      <c r="D1564" s="363" t="s">
        <v>947</v>
      </c>
      <c r="E1564" s="361" t="s">
        <v>948</v>
      </c>
      <c r="F1564" s="361" t="s">
        <v>949</v>
      </c>
      <c r="G1564" s="361" t="s">
        <v>950</v>
      </c>
      <c r="H1564" s="361"/>
      <c r="I1564" s="361"/>
      <c r="J1564" s="361" t="s">
        <v>951</v>
      </c>
    </row>
    <row r="1565" spans="1:10" ht="26.1" customHeight="1">
      <c r="A1565" s="373" t="s">
        <v>724</v>
      </c>
      <c r="B1565" s="374" t="s">
        <v>1920</v>
      </c>
      <c r="C1565" s="373" t="s">
        <v>65</v>
      </c>
      <c r="D1565" s="373" t="s">
        <v>1921</v>
      </c>
      <c r="E1565" s="372">
        <v>1.3333333000000001</v>
      </c>
      <c r="F1565" s="371" t="s">
        <v>990</v>
      </c>
      <c r="G1565" s="530" t="s">
        <v>1517</v>
      </c>
      <c r="H1565" s="530"/>
      <c r="I1565" s="528"/>
      <c r="J1565" s="370" t="s">
        <v>1922</v>
      </c>
    </row>
    <row r="1566" spans="1:10" ht="39" customHeight="1">
      <c r="A1566" s="373" t="s">
        <v>724</v>
      </c>
      <c r="B1566" s="374" t="s">
        <v>1923</v>
      </c>
      <c r="C1566" s="373" t="s">
        <v>65</v>
      </c>
      <c r="D1566" s="373" t="s">
        <v>1924</v>
      </c>
      <c r="E1566" s="372">
        <v>0.3333333</v>
      </c>
      <c r="F1566" s="371" t="s">
        <v>990</v>
      </c>
      <c r="G1566" s="530" t="s">
        <v>3123</v>
      </c>
      <c r="H1566" s="530"/>
      <c r="I1566" s="528"/>
      <c r="J1566" s="370" t="s">
        <v>1701</v>
      </c>
    </row>
    <row r="1567" spans="1:10" ht="39" customHeight="1">
      <c r="A1567" s="373" t="s">
        <v>724</v>
      </c>
      <c r="B1567" s="374" t="s">
        <v>1918</v>
      </c>
      <c r="C1567" s="373" t="s">
        <v>65</v>
      </c>
      <c r="D1567" s="373" t="s">
        <v>1919</v>
      </c>
      <c r="E1567" s="372">
        <v>1.2</v>
      </c>
      <c r="F1567" s="371" t="s">
        <v>1095</v>
      </c>
      <c r="G1567" s="530" t="s">
        <v>3122</v>
      </c>
      <c r="H1567" s="530"/>
      <c r="I1567" s="528"/>
      <c r="J1567" s="370" t="s">
        <v>3121</v>
      </c>
    </row>
    <row r="1568" spans="1:10" ht="39" customHeight="1">
      <c r="A1568" s="373" t="s">
        <v>724</v>
      </c>
      <c r="B1568" s="374" t="s">
        <v>1910</v>
      </c>
      <c r="C1568" s="373" t="s">
        <v>65</v>
      </c>
      <c r="D1568" s="373" t="s">
        <v>1911</v>
      </c>
      <c r="E1568" s="372">
        <v>1.3333333000000001</v>
      </c>
      <c r="F1568" s="371" t="s">
        <v>990</v>
      </c>
      <c r="G1568" s="530" t="s">
        <v>1912</v>
      </c>
      <c r="H1568" s="530"/>
      <c r="I1568" s="528"/>
      <c r="J1568" s="370" t="s">
        <v>1913</v>
      </c>
    </row>
    <row r="1569" spans="1:10" ht="51.95" customHeight="1">
      <c r="A1569" s="373" t="s">
        <v>724</v>
      </c>
      <c r="B1569" s="374" t="s">
        <v>1914</v>
      </c>
      <c r="C1569" s="373" t="s">
        <v>65</v>
      </c>
      <c r="D1569" s="373" t="s">
        <v>1915</v>
      </c>
      <c r="E1569" s="372">
        <v>1.3333333000000001</v>
      </c>
      <c r="F1569" s="371" t="s">
        <v>990</v>
      </c>
      <c r="G1569" s="530" t="s">
        <v>1916</v>
      </c>
      <c r="H1569" s="530"/>
      <c r="I1569" s="528"/>
      <c r="J1569" s="370" t="s">
        <v>1917</v>
      </c>
    </row>
    <row r="1570" spans="1:10" ht="20.100000000000001" customHeight="1">
      <c r="A1570" s="529"/>
      <c r="B1570" s="529"/>
      <c r="C1570" s="529"/>
      <c r="D1570" s="529"/>
      <c r="E1570" s="529"/>
      <c r="F1570" s="529" t="s">
        <v>955</v>
      </c>
      <c r="G1570" s="529"/>
      <c r="H1570" s="529"/>
      <c r="I1570" s="529"/>
      <c r="J1570" s="349">
        <v>25.214700000000001</v>
      </c>
    </row>
    <row r="1571" spans="1:10" ht="20.100000000000001" customHeight="1">
      <c r="A1571" s="363" t="s">
        <v>956</v>
      </c>
      <c r="B1571" s="361" t="s">
        <v>695</v>
      </c>
      <c r="C1571" s="363" t="s">
        <v>696</v>
      </c>
      <c r="D1571" s="363" t="s">
        <v>957</v>
      </c>
      <c r="E1571" s="361" t="s">
        <v>948</v>
      </c>
      <c r="F1571" s="361" t="s">
        <v>949</v>
      </c>
      <c r="G1571" s="361" t="s">
        <v>950</v>
      </c>
      <c r="H1571" s="361"/>
      <c r="I1571" s="361"/>
      <c r="J1571" s="361" t="s">
        <v>951</v>
      </c>
    </row>
    <row r="1572" spans="1:10" ht="24" customHeight="1">
      <c r="A1572" s="354" t="s">
        <v>703</v>
      </c>
      <c r="B1572" s="355" t="s">
        <v>1460</v>
      </c>
      <c r="C1572" s="354" t="s">
        <v>65</v>
      </c>
      <c r="D1572" s="354" t="s">
        <v>1461</v>
      </c>
      <c r="E1572" s="352">
        <v>0.3859649</v>
      </c>
      <c r="F1572" s="353" t="s">
        <v>963</v>
      </c>
      <c r="G1572" s="531" t="s">
        <v>3070</v>
      </c>
      <c r="H1572" s="531"/>
      <c r="I1572" s="520"/>
      <c r="J1572" s="364" t="s">
        <v>3120</v>
      </c>
    </row>
    <row r="1573" spans="1:10" ht="26.1" customHeight="1">
      <c r="A1573" s="354" t="s">
        <v>703</v>
      </c>
      <c r="B1573" s="355" t="s">
        <v>1458</v>
      </c>
      <c r="C1573" s="354" t="s">
        <v>65</v>
      </c>
      <c r="D1573" s="354" t="s">
        <v>1459</v>
      </c>
      <c r="E1573" s="352">
        <v>0.3859649</v>
      </c>
      <c r="F1573" s="353" t="s">
        <v>963</v>
      </c>
      <c r="G1573" s="531" t="s">
        <v>3068</v>
      </c>
      <c r="H1573" s="531"/>
      <c r="I1573" s="520"/>
      <c r="J1573" s="364" t="s">
        <v>3119</v>
      </c>
    </row>
    <row r="1574" spans="1:10" ht="26.1" customHeight="1">
      <c r="A1574" s="354" t="s">
        <v>703</v>
      </c>
      <c r="B1574" s="355" t="s">
        <v>1925</v>
      </c>
      <c r="C1574" s="354" t="s">
        <v>65</v>
      </c>
      <c r="D1574" s="354" t="s">
        <v>1926</v>
      </c>
      <c r="E1574" s="352">
        <v>1</v>
      </c>
      <c r="F1574" s="353" t="s">
        <v>1095</v>
      </c>
      <c r="G1574" s="531" t="s">
        <v>3118</v>
      </c>
      <c r="H1574" s="531"/>
      <c r="I1574" s="520"/>
      <c r="J1574" s="364" t="s">
        <v>3118</v>
      </c>
    </row>
    <row r="1575" spans="1:10" ht="20.100000000000001" customHeight="1" thickBot="1">
      <c r="A1575" s="529"/>
      <c r="B1575" s="529"/>
      <c r="C1575" s="529"/>
      <c r="D1575" s="529"/>
      <c r="E1575" s="529"/>
      <c r="F1575" s="529" t="s">
        <v>966</v>
      </c>
      <c r="G1575" s="529"/>
      <c r="H1575" s="529"/>
      <c r="I1575" s="529"/>
      <c r="J1575" s="349">
        <v>33.931600000000003</v>
      </c>
    </row>
    <row r="1576" spans="1:10" ht="0.95" customHeight="1" thickTop="1">
      <c r="A1576" s="350"/>
      <c r="B1576" s="350"/>
      <c r="C1576" s="350"/>
      <c r="D1576" s="350"/>
      <c r="E1576" s="350"/>
      <c r="F1576" s="350"/>
      <c r="G1576" s="350"/>
      <c r="H1576" s="350"/>
      <c r="I1576" s="350"/>
      <c r="J1576" s="350"/>
    </row>
    <row r="1577" spans="1:10" ht="18" customHeight="1">
      <c r="A1577" s="363" t="s">
        <v>1927</v>
      </c>
      <c r="B1577" s="361" t="s">
        <v>695</v>
      </c>
      <c r="C1577" s="363" t="s">
        <v>696</v>
      </c>
      <c r="D1577" s="363" t="s">
        <v>697</v>
      </c>
      <c r="E1577" s="522" t="s">
        <v>698</v>
      </c>
      <c r="F1577" s="522"/>
      <c r="G1577" s="362" t="s">
        <v>699</v>
      </c>
      <c r="H1577" s="361" t="s">
        <v>700</v>
      </c>
      <c r="I1577" s="361" t="s">
        <v>701</v>
      </c>
      <c r="J1577" s="361" t="s">
        <v>702</v>
      </c>
    </row>
    <row r="1578" spans="1:10" ht="39" customHeight="1">
      <c r="A1578" s="359" t="s">
        <v>703</v>
      </c>
      <c r="B1578" s="360" t="s">
        <v>476</v>
      </c>
      <c r="C1578" s="359" t="s">
        <v>65</v>
      </c>
      <c r="D1578" s="359" t="s">
        <v>1928</v>
      </c>
      <c r="E1578" s="523" t="s">
        <v>942</v>
      </c>
      <c r="F1578" s="523"/>
      <c r="G1578" s="358" t="s">
        <v>990</v>
      </c>
      <c r="H1578" s="357">
        <v>1</v>
      </c>
      <c r="I1578" s="356">
        <v>9.81</v>
      </c>
      <c r="J1578" s="356">
        <v>9.81</v>
      </c>
    </row>
    <row r="1579" spans="1:10" ht="20.100000000000001" customHeight="1">
      <c r="A1579" s="529"/>
      <c r="B1579" s="529"/>
      <c r="C1579" s="529"/>
      <c r="D1579" s="529"/>
      <c r="E1579" s="529"/>
      <c r="F1579" s="529" t="s">
        <v>943</v>
      </c>
      <c r="G1579" s="529"/>
      <c r="H1579" s="529"/>
      <c r="I1579" s="529"/>
      <c r="J1579" s="349">
        <v>0</v>
      </c>
    </row>
    <row r="1580" spans="1:10" ht="20.100000000000001" customHeight="1">
      <c r="A1580" s="529"/>
      <c r="B1580" s="529"/>
      <c r="C1580" s="529"/>
      <c r="D1580" s="529"/>
      <c r="E1580" s="529"/>
      <c r="F1580" s="529" t="s">
        <v>944</v>
      </c>
      <c r="G1580" s="529"/>
      <c r="H1580" s="529"/>
      <c r="I1580" s="529"/>
      <c r="J1580" s="349">
        <v>1</v>
      </c>
    </row>
    <row r="1581" spans="1:10" ht="20.100000000000001" customHeight="1">
      <c r="A1581" s="529"/>
      <c r="B1581" s="529"/>
      <c r="C1581" s="529"/>
      <c r="D1581" s="529"/>
      <c r="E1581" s="529"/>
      <c r="F1581" s="529" t="s">
        <v>945</v>
      </c>
      <c r="G1581" s="529"/>
      <c r="H1581" s="529"/>
      <c r="I1581" s="529"/>
      <c r="J1581" s="349">
        <v>0</v>
      </c>
    </row>
    <row r="1582" spans="1:10" ht="20.100000000000001" customHeight="1">
      <c r="A1582" s="363" t="s">
        <v>946</v>
      </c>
      <c r="B1582" s="361" t="s">
        <v>695</v>
      </c>
      <c r="C1582" s="363" t="s">
        <v>696</v>
      </c>
      <c r="D1582" s="363" t="s">
        <v>947</v>
      </c>
      <c r="E1582" s="361" t="s">
        <v>948</v>
      </c>
      <c r="F1582" s="361" t="s">
        <v>949</v>
      </c>
      <c r="G1582" s="361" t="s">
        <v>950</v>
      </c>
      <c r="H1582" s="361"/>
      <c r="I1582" s="361"/>
      <c r="J1582" s="361" t="s">
        <v>951</v>
      </c>
    </row>
    <row r="1583" spans="1:10" ht="39" customHeight="1">
      <c r="A1583" s="373" t="s">
        <v>724</v>
      </c>
      <c r="B1583" s="374" t="s">
        <v>1929</v>
      </c>
      <c r="C1583" s="373" t="s">
        <v>65</v>
      </c>
      <c r="D1583" s="373" t="s">
        <v>1930</v>
      </c>
      <c r="E1583" s="372">
        <v>1</v>
      </c>
      <c r="F1583" s="371" t="s">
        <v>990</v>
      </c>
      <c r="G1583" s="530" t="s">
        <v>3117</v>
      </c>
      <c r="H1583" s="530"/>
      <c r="I1583" s="528"/>
      <c r="J1583" s="370" t="s">
        <v>3117</v>
      </c>
    </row>
    <row r="1584" spans="1:10" ht="20.100000000000001" customHeight="1">
      <c r="A1584" s="529"/>
      <c r="B1584" s="529"/>
      <c r="C1584" s="529"/>
      <c r="D1584" s="529"/>
      <c r="E1584" s="529"/>
      <c r="F1584" s="529" t="s">
        <v>955</v>
      </c>
      <c r="G1584" s="529"/>
      <c r="H1584" s="529"/>
      <c r="I1584" s="529"/>
      <c r="J1584" s="349">
        <v>4.3</v>
      </c>
    </row>
    <row r="1585" spans="1:10" ht="20.100000000000001" customHeight="1">
      <c r="A1585" s="363" t="s">
        <v>956</v>
      </c>
      <c r="B1585" s="361" t="s">
        <v>695</v>
      </c>
      <c r="C1585" s="363" t="s">
        <v>696</v>
      </c>
      <c r="D1585" s="363" t="s">
        <v>957</v>
      </c>
      <c r="E1585" s="361" t="s">
        <v>948</v>
      </c>
      <c r="F1585" s="361" t="s">
        <v>949</v>
      </c>
      <c r="G1585" s="361" t="s">
        <v>950</v>
      </c>
      <c r="H1585" s="361"/>
      <c r="I1585" s="361"/>
      <c r="J1585" s="361" t="s">
        <v>951</v>
      </c>
    </row>
    <row r="1586" spans="1:10" ht="24" customHeight="1">
      <c r="A1586" s="354" t="s">
        <v>703</v>
      </c>
      <c r="B1586" s="355" t="s">
        <v>1460</v>
      </c>
      <c r="C1586" s="354" t="s">
        <v>65</v>
      </c>
      <c r="D1586" s="354" t="s">
        <v>1461</v>
      </c>
      <c r="E1586" s="352">
        <v>6.1111100000000002E-2</v>
      </c>
      <c r="F1586" s="353" t="s">
        <v>963</v>
      </c>
      <c r="G1586" s="531" t="s">
        <v>3070</v>
      </c>
      <c r="H1586" s="531"/>
      <c r="I1586" s="520"/>
      <c r="J1586" s="364" t="s">
        <v>3116</v>
      </c>
    </row>
    <row r="1587" spans="1:10" ht="26.1" customHeight="1">
      <c r="A1587" s="354" t="s">
        <v>703</v>
      </c>
      <c r="B1587" s="355" t="s">
        <v>1458</v>
      </c>
      <c r="C1587" s="354" t="s">
        <v>65</v>
      </c>
      <c r="D1587" s="354" t="s">
        <v>1459</v>
      </c>
      <c r="E1587" s="352">
        <v>0.1222222</v>
      </c>
      <c r="F1587" s="353" t="s">
        <v>963</v>
      </c>
      <c r="G1587" s="531" t="s">
        <v>3068</v>
      </c>
      <c r="H1587" s="531"/>
      <c r="I1587" s="520"/>
      <c r="J1587" s="364" t="s">
        <v>3069</v>
      </c>
    </row>
    <row r="1588" spans="1:10" ht="20.100000000000001" customHeight="1" thickBot="1">
      <c r="A1588" s="529"/>
      <c r="B1588" s="529"/>
      <c r="C1588" s="529"/>
      <c r="D1588" s="529"/>
      <c r="E1588" s="529"/>
      <c r="F1588" s="529" t="s">
        <v>966</v>
      </c>
      <c r="G1588" s="529"/>
      <c r="H1588" s="529"/>
      <c r="I1588" s="529"/>
      <c r="J1588" s="349">
        <v>5.5122</v>
      </c>
    </row>
    <row r="1589" spans="1:10" ht="0.95" customHeight="1" thickTop="1">
      <c r="A1589" s="350"/>
      <c r="B1589" s="350"/>
      <c r="C1589" s="350"/>
      <c r="D1589" s="350"/>
      <c r="E1589" s="350"/>
      <c r="F1589" s="350"/>
      <c r="G1589" s="350"/>
      <c r="H1589" s="350"/>
      <c r="I1589" s="350"/>
      <c r="J1589" s="350"/>
    </row>
    <row r="1590" spans="1:10" ht="18" customHeight="1">
      <c r="A1590" s="363" t="s">
        <v>1931</v>
      </c>
      <c r="B1590" s="361" t="s">
        <v>695</v>
      </c>
      <c r="C1590" s="363" t="s">
        <v>696</v>
      </c>
      <c r="D1590" s="363" t="s">
        <v>697</v>
      </c>
      <c r="E1590" s="522" t="s">
        <v>698</v>
      </c>
      <c r="F1590" s="522"/>
      <c r="G1590" s="362" t="s">
        <v>699</v>
      </c>
      <c r="H1590" s="361" t="s">
        <v>700</v>
      </c>
      <c r="I1590" s="361" t="s">
        <v>701</v>
      </c>
      <c r="J1590" s="361" t="s">
        <v>702</v>
      </c>
    </row>
    <row r="1591" spans="1:10" ht="51.95" customHeight="1">
      <c r="A1591" s="359" t="s">
        <v>703</v>
      </c>
      <c r="B1591" s="360" t="s">
        <v>479</v>
      </c>
      <c r="C1591" s="359" t="s">
        <v>65</v>
      </c>
      <c r="D1591" s="359" t="s">
        <v>1932</v>
      </c>
      <c r="E1591" s="523" t="s">
        <v>942</v>
      </c>
      <c r="F1591" s="523"/>
      <c r="G1591" s="358" t="s">
        <v>1095</v>
      </c>
      <c r="H1591" s="357">
        <v>1</v>
      </c>
      <c r="I1591" s="356">
        <v>138.69999999999999</v>
      </c>
      <c r="J1591" s="356">
        <v>138.69999999999999</v>
      </c>
    </row>
    <row r="1592" spans="1:10" ht="20.100000000000001" customHeight="1">
      <c r="A1592" s="529"/>
      <c r="B1592" s="529"/>
      <c r="C1592" s="529"/>
      <c r="D1592" s="529"/>
      <c r="E1592" s="529"/>
      <c r="F1592" s="529" t="s">
        <v>943</v>
      </c>
      <c r="G1592" s="529"/>
      <c r="H1592" s="529"/>
      <c r="I1592" s="529"/>
      <c r="J1592" s="349">
        <v>0</v>
      </c>
    </row>
    <row r="1593" spans="1:10" ht="20.100000000000001" customHeight="1">
      <c r="A1593" s="529"/>
      <c r="B1593" s="529"/>
      <c r="C1593" s="529"/>
      <c r="D1593" s="529"/>
      <c r="E1593" s="529"/>
      <c r="F1593" s="529" t="s">
        <v>944</v>
      </c>
      <c r="G1593" s="529"/>
      <c r="H1593" s="529"/>
      <c r="I1593" s="529"/>
      <c r="J1593" s="349">
        <v>1</v>
      </c>
    </row>
    <row r="1594" spans="1:10" ht="20.100000000000001" customHeight="1">
      <c r="A1594" s="529"/>
      <c r="B1594" s="529"/>
      <c r="C1594" s="529"/>
      <c r="D1594" s="529"/>
      <c r="E1594" s="529"/>
      <c r="F1594" s="529" t="s">
        <v>945</v>
      </c>
      <c r="G1594" s="529"/>
      <c r="H1594" s="529"/>
      <c r="I1594" s="529"/>
      <c r="J1594" s="349">
        <v>0</v>
      </c>
    </row>
    <row r="1595" spans="1:10" ht="20.100000000000001" customHeight="1">
      <c r="A1595" s="363" t="s">
        <v>946</v>
      </c>
      <c r="B1595" s="361" t="s">
        <v>695</v>
      </c>
      <c r="C1595" s="363" t="s">
        <v>696</v>
      </c>
      <c r="D1595" s="363" t="s">
        <v>947</v>
      </c>
      <c r="E1595" s="361" t="s">
        <v>948</v>
      </c>
      <c r="F1595" s="361" t="s">
        <v>949</v>
      </c>
      <c r="G1595" s="361" t="s">
        <v>950</v>
      </c>
      <c r="H1595" s="361"/>
      <c r="I1595" s="361"/>
      <c r="J1595" s="361" t="s">
        <v>951</v>
      </c>
    </row>
    <row r="1596" spans="1:10" ht="26.1" customHeight="1">
      <c r="A1596" s="373" t="s">
        <v>724</v>
      </c>
      <c r="B1596" s="374" t="s">
        <v>1920</v>
      </c>
      <c r="C1596" s="373" t="s">
        <v>65</v>
      </c>
      <c r="D1596" s="373" t="s">
        <v>1921</v>
      </c>
      <c r="E1596" s="372">
        <v>2.6666666000000001</v>
      </c>
      <c r="F1596" s="371" t="s">
        <v>990</v>
      </c>
      <c r="G1596" s="530" t="s">
        <v>1517</v>
      </c>
      <c r="H1596" s="530"/>
      <c r="I1596" s="528"/>
      <c r="J1596" s="370" t="s">
        <v>1933</v>
      </c>
    </row>
    <row r="1597" spans="1:10" ht="39" customHeight="1">
      <c r="A1597" s="373" t="s">
        <v>724</v>
      </c>
      <c r="B1597" s="374" t="s">
        <v>1910</v>
      </c>
      <c r="C1597" s="373" t="s">
        <v>65</v>
      </c>
      <c r="D1597" s="373" t="s">
        <v>1911</v>
      </c>
      <c r="E1597" s="372">
        <v>2.6666666000000001</v>
      </c>
      <c r="F1597" s="371" t="s">
        <v>990</v>
      </c>
      <c r="G1597" s="530" t="s">
        <v>1912</v>
      </c>
      <c r="H1597" s="530"/>
      <c r="I1597" s="528"/>
      <c r="J1597" s="370" t="s">
        <v>1916</v>
      </c>
    </row>
    <row r="1598" spans="1:10" ht="51.95" customHeight="1">
      <c r="A1598" s="373" t="s">
        <v>724</v>
      </c>
      <c r="B1598" s="374" t="s">
        <v>1914</v>
      </c>
      <c r="C1598" s="373" t="s">
        <v>65</v>
      </c>
      <c r="D1598" s="373" t="s">
        <v>1915</v>
      </c>
      <c r="E1598" s="372">
        <v>2.6666666000000001</v>
      </c>
      <c r="F1598" s="371" t="s">
        <v>990</v>
      </c>
      <c r="G1598" s="530" t="s">
        <v>1916</v>
      </c>
      <c r="H1598" s="530"/>
      <c r="I1598" s="528"/>
      <c r="J1598" s="370" t="s">
        <v>1936</v>
      </c>
    </row>
    <row r="1599" spans="1:10" ht="26.1" customHeight="1">
      <c r="A1599" s="373" t="s">
        <v>724</v>
      </c>
      <c r="B1599" s="374" t="s">
        <v>1937</v>
      </c>
      <c r="C1599" s="373" t="s">
        <v>65</v>
      </c>
      <c r="D1599" s="373" t="s">
        <v>1938</v>
      </c>
      <c r="E1599" s="372">
        <v>1.2</v>
      </c>
      <c r="F1599" s="371" t="s">
        <v>1095</v>
      </c>
      <c r="G1599" s="530" t="s">
        <v>1939</v>
      </c>
      <c r="H1599" s="530"/>
      <c r="I1599" s="528"/>
      <c r="J1599" s="370" t="s">
        <v>1940</v>
      </c>
    </row>
    <row r="1600" spans="1:10" ht="39" customHeight="1">
      <c r="A1600" s="373" t="s">
        <v>724</v>
      </c>
      <c r="B1600" s="374" t="s">
        <v>1941</v>
      </c>
      <c r="C1600" s="373" t="s">
        <v>65</v>
      </c>
      <c r="D1600" s="373" t="s">
        <v>1942</v>
      </c>
      <c r="E1600" s="372">
        <v>1.2</v>
      </c>
      <c r="F1600" s="371" t="s">
        <v>1095</v>
      </c>
      <c r="G1600" s="530" t="s">
        <v>3115</v>
      </c>
      <c r="H1600" s="530"/>
      <c r="I1600" s="528"/>
      <c r="J1600" s="370" t="s">
        <v>3114</v>
      </c>
    </row>
    <row r="1601" spans="1:10" ht="39" customHeight="1">
      <c r="A1601" s="373" t="s">
        <v>724</v>
      </c>
      <c r="B1601" s="374" t="s">
        <v>1934</v>
      </c>
      <c r="C1601" s="373" t="s">
        <v>65</v>
      </c>
      <c r="D1601" s="373" t="s">
        <v>1935</v>
      </c>
      <c r="E1601" s="372">
        <v>2.6666666000000001</v>
      </c>
      <c r="F1601" s="371" t="s">
        <v>990</v>
      </c>
      <c r="G1601" s="530" t="s">
        <v>3113</v>
      </c>
      <c r="H1601" s="530"/>
      <c r="I1601" s="528"/>
      <c r="J1601" s="370" t="s">
        <v>3112</v>
      </c>
    </row>
    <row r="1602" spans="1:10" ht="20.100000000000001" customHeight="1">
      <c r="A1602" s="529"/>
      <c r="B1602" s="529"/>
      <c r="C1602" s="529"/>
      <c r="D1602" s="529"/>
      <c r="E1602" s="529"/>
      <c r="F1602" s="529" t="s">
        <v>955</v>
      </c>
      <c r="G1602" s="529"/>
      <c r="H1602" s="529"/>
      <c r="I1602" s="529"/>
      <c r="J1602" s="349">
        <v>88.869299999999996</v>
      </c>
    </row>
    <row r="1603" spans="1:10" ht="20.100000000000001" customHeight="1">
      <c r="A1603" s="363" t="s">
        <v>956</v>
      </c>
      <c r="B1603" s="361" t="s">
        <v>695</v>
      </c>
      <c r="C1603" s="363" t="s">
        <v>696</v>
      </c>
      <c r="D1603" s="363" t="s">
        <v>957</v>
      </c>
      <c r="E1603" s="361" t="s">
        <v>948</v>
      </c>
      <c r="F1603" s="361" t="s">
        <v>949</v>
      </c>
      <c r="G1603" s="361" t="s">
        <v>950</v>
      </c>
      <c r="H1603" s="361"/>
      <c r="I1603" s="361"/>
      <c r="J1603" s="361" t="s">
        <v>951</v>
      </c>
    </row>
    <row r="1604" spans="1:10" ht="51.95" customHeight="1">
      <c r="A1604" s="354" t="s">
        <v>703</v>
      </c>
      <c r="B1604" s="355" t="s">
        <v>1943</v>
      </c>
      <c r="C1604" s="354" t="s">
        <v>65</v>
      </c>
      <c r="D1604" s="354" t="s">
        <v>1944</v>
      </c>
      <c r="E1604" s="352">
        <v>1</v>
      </c>
      <c r="F1604" s="353" t="s">
        <v>1095</v>
      </c>
      <c r="G1604" s="531" t="s">
        <v>3111</v>
      </c>
      <c r="H1604" s="531"/>
      <c r="I1604" s="520"/>
      <c r="J1604" s="364" t="s">
        <v>3111</v>
      </c>
    </row>
    <row r="1605" spans="1:10" ht="26.1" customHeight="1">
      <c r="A1605" s="354" t="s">
        <v>703</v>
      </c>
      <c r="B1605" s="355" t="s">
        <v>1458</v>
      </c>
      <c r="C1605" s="354" t="s">
        <v>65</v>
      </c>
      <c r="D1605" s="354" t="s">
        <v>1459</v>
      </c>
      <c r="E1605" s="352">
        <v>0.6376811</v>
      </c>
      <c r="F1605" s="353" t="s">
        <v>963</v>
      </c>
      <c r="G1605" s="531" t="s">
        <v>3068</v>
      </c>
      <c r="H1605" s="531"/>
      <c r="I1605" s="520"/>
      <c r="J1605" s="364" t="s">
        <v>1939</v>
      </c>
    </row>
    <row r="1606" spans="1:10" ht="24" customHeight="1">
      <c r="A1606" s="354" t="s">
        <v>703</v>
      </c>
      <c r="B1606" s="355" t="s">
        <v>1460</v>
      </c>
      <c r="C1606" s="354" t="s">
        <v>65</v>
      </c>
      <c r="D1606" s="354" t="s">
        <v>1461</v>
      </c>
      <c r="E1606" s="352">
        <v>0.6376811</v>
      </c>
      <c r="F1606" s="353" t="s">
        <v>963</v>
      </c>
      <c r="G1606" s="531" t="s">
        <v>3070</v>
      </c>
      <c r="H1606" s="531"/>
      <c r="I1606" s="520"/>
      <c r="J1606" s="364" t="s">
        <v>3110</v>
      </c>
    </row>
    <row r="1607" spans="1:10" ht="20.100000000000001" customHeight="1" thickBot="1">
      <c r="A1607" s="529"/>
      <c r="B1607" s="529"/>
      <c r="C1607" s="529"/>
      <c r="D1607" s="529"/>
      <c r="E1607" s="529"/>
      <c r="F1607" s="529" t="s">
        <v>966</v>
      </c>
      <c r="G1607" s="529"/>
      <c r="H1607" s="529"/>
      <c r="I1607" s="529"/>
      <c r="J1607" s="349">
        <v>49.828299999999999</v>
      </c>
    </row>
    <row r="1608" spans="1:10" ht="0.95" customHeight="1" thickTop="1">
      <c r="A1608" s="350"/>
      <c r="B1608" s="350"/>
      <c r="C1608" s="350"/>
      <c r="D1608" s="350"/>
      <c r="E1608" s="350"/>
      <c r="F1608" s="350"/>
      <c r="G1608" s="350"/>
      <c r="H1608" s="350"/>
      <c r="I1608" s="350"/>
      <c r="J1608" s="350"/>
    </row>
    <row r="1609" spans="1:10" ht="18" customHeight="1">
      <c r="A1609" s="363" t="s">
        <v>1945</v>
      </c>
      <c r="B1609" s="361" t="s">
        <v>695</v>
      </c>
      <c r="C1609" s="363" t="s">
        <v>696</v>
      </c>
      <c r="D1609" s="363" t="s">
        <v>697</v>
      </c>
      <c r="E1609" s="522" t="s">
        <v>698</v>
      </c>
      <c r="F1609" s="522"/>
      <c r="G1609" s="362" t="s">
        <v>699</v>
      </c>
      <c r="H1609" s="361" t="s">
        <v>700</v>
      </c>
      <c r="I1609" s="361" t="s">
        <v>701</v>
      </c>
      <c r="J1609" s="361" t="s">
        <v>702</v>
      </c>
    </row>
    <row r="1610" spans="1:10" ht="39" customHeight="1">
      <c r="A1610" s="359" t="s">
        <v>703</v>
      </c>
      <c r="B1610" s="360" t="s">
        <v>790</v>
      </c>
      <c r="C1610" s="359" t="s">
        <v>21</v>
      </c>
      <c r="D1610" s="359" t="s">
        <v>791</v>
      </c>
      <c r="E1610" s="523" t="s">
        <v>777</v>
      </c>
      <c r="F1610" s="523"/>
      <c r="G1610" s="358" t="s">
        <v>39</v>
      </c>
      <c r="H1610" s="357">
        <v>1</v>
      </c>
      <c r="I1610" s="356">
        <v>3.51</v>
      </c>
      <c r="J1610" s="356">
        <v>3.51</v>
      </c>
    </row>
    <row r="1611" spans="1:10" ht="26.1" customHeight="1">
      <c r="A1611" s="354" t="s">
        <v>707</v>
      </c>
      <c r="B1611" s="355" t="s">
        <v>1500</v>
      </c>
      <c r="C1611" s="354" t="s">
        <v>21</v>
      </c>
      <c r="D1611" s="354" t="s">
        <v>1501</v>
      </c>
      <c r="E1611" s="520" t="s">
        <v>710</v>
      </c>
      <c r="F1611" s="520"/>
      <c r="G1611" s="353" t="s">
        <v>711</v>
      </c>
      <c r="H1611" s="352">
        <v>2.3E-2</v>
      </c>
      <c r="I1611" s="351">
        <v>28.03</v>
      </c>
      <c r="J1611" s="351">
        <v>0.64</v>
      </c>
    </row>
    <row r="1612" spans="1:10" ht="24" customHeight="1">
      <c r="A1612" s="354" t="s">
        <v>707</v>
      </c>
      <c r="B1612" s="355" t="s">
        <v>1502</v>
      </c>
      <c r="C1612" s="354" t="s">
        <v>21</v>
      </c>
      <c r="D1612" s="354" t="s">
        <v>1461</v>
      </c>
      <c r="E1612" s="520" t="s">
        <v>710</v>
      </c>
      <c r="F1612" s="520"/>
      <c r="G1612" s="353" t="s">
        <v>711</v>
      </c>
      <c r="H1612" s="352">
        <v>2.3E-2</v>
      </c>
      <c r="I1612" s="351">
        <v>34.11</v>
      </c>
      <c r="J1612" s="351">
        <v>0.78</v>
      </c>
    </row>
    <row r="1613" spans="1:10" ht="26.1" customHeight="1">
      <c r="A1613" s="373" t="s">
        <v>724</v>
      </c>
      <c r="B1613" s="374" t="s">
        <v>1747</v>
      </c>
      <c r="C1613" s="373" t="s">
        <v>21</v>
      </c>
      <c r="D1613" s="373" t="s">
        <v>1748</v>
      </c>
      <c r="E1613" s="528" t="s">
        <v>727</v>
      </c>
      <c r="F1613" s="528"/>
      <c r="G1613" s="371" t="s">
        <v>6</v>
      </c>
      <c r="H1613" s="372">
        <v>9.4000000000000004E-3</v>
      </c>
      <c r="I1613" s="378">
        <v>6.41</v>
      </c>
      <c r="J1613" s="378">
        <v>6.0254000000000002E-2</v>
      </c>
    </row>
    <row r="1614" spans="1:10" ht="39" customHeight="1" thickBot="1">
      <c r="A1614" s="373" t="s">
        <v>724</v>
      </c>
      <c r="B1614" s="374" t="s">
        <v>1946</v>
      </c>
      <c r="C1614" s="373" t="s">
        <v>21</v>
      </c>
      <c r="D1614" s="373" t="s">
        <v>1947</v>
      </c>
      <c r="E1614" s="528" t="s">
        <v>727</v>
      </c>
      <c r="F1614" s="528"/>
      <c r="G1614" s="371" t="s">
        <v>39</v>
      </c>
      <c r="H1614" s="372">
        <v>1.2434000000000001</v>
      </c>
      <c r="I1614" s="378">
        <v>1.64</v>
      </c>
      <c r="J1614" s="378">
        <v>2.0391759999999999</v>
      </c>
    </row>
    <row r="1615" spans="1:10" ht="0.95" customHeight="1" thickTop="1">
      <c r="A1615" s="350"/>
      <c r="B1615" s="350"/>
      <c r="C1615" s="350"/>
      <c r="D1615" s="350"/>
      <c r="E1615" s="350"/>
      <c r="F1615" s="350"/>
      <c r="G1615" s="350"/>
      <c r="H1615" s="350"/>
      <c r="I1615" s="350"/>
      <c r="J1615" s="350"/>
    </row>
    <row r="1616" spans="1:10" ht="18" customHeight="1">
      <c r="A1616" s="363" t="s">
        <v>1948</v>
      </c>
      <c r="B1616" s="361" t="s">
        <v>695</v>
      </c>
      <c r="C1616" s="363" t="s">
        <v>696</v>
      </c>
      <c r="D1616" s="363" t="s">
        <v>697</v>
      </c>
      <c r="E1616" s="522" t="s">
        <v>698</v>
      </c>
      <c r="F1616" s="522"/>
      <c r="G1616" s="362" t="s">
        <v>699</v>
      </c>
      <c r="H1616" s="361" t="s">
        <v>700</v>
      </c>
      <c r="I1616" s="361" t="s">
        <v>701</v>
      </c>
      <c r="J1616" s="361" t="s">
        <v>702</v>
      </c>
    </row>
    <row r="1617" spans="1:10" ht="39" customHeight="1">
      <c r="A1617" s="359" t="s">
        <v>703</v>
      </c>
      <c r="B1617" s="360" t="s">
        <v>775</v>
      </c>
      <c r="C1617" s="359" t="s">
        <v>21</v>
      </c>
      <c r="D1617" s="359" t="s">
        <v>776</v>
      </c>
      <c r="E1617" s="523" t="s">
        <v>777</v>
      </c>
      <c r="F1617" s="523"/>
      <c r="G1617" s="358" t="s">
        <v>39</v>
      </c>
      <c r="H1617" s="357">
        <v>1</v>
      </c>
      <c r="I1617" s="356">
        <v>5.07</v>
      </c>
      <c r="J1617" s="356">
        <v>5.07</v>
      </c>
    </row>
    <row r="1618" spans="1:10" ht="24" customHeight="1">
      <c r="A1618" s="354" t="s">
        <v>707</v>
      </c>
      <c r="B1618" s="355" t="s">
        <v>1502</v>
      </c>
      <c r="C1618" s="354" t="s">
        <v>21</v>
      </c>
      <c r="D1618" s="354" t="s">
        <v>1461</v>
      </c>
      <c r="E1618" s="520" t="s">
        <v>710</v>
      </c>
      <c r="F1618" s="520"/>
      <c r="G1618" s="353" t="s">
        <v>711</v>
      </c>
      <c r="H1618" s="352">
        <v>2.9000000000000001E-2</v>
      </c>
      <c r="I1618" s="351">
        <v>34.11</v>
      </c>
      <c r="J1618" s="351">
        <v>0.98</v>
      </c>
    </row>
    <row r="1619" spans="1:10" ht="26.1" customHeight="1">
      <c r="A1619" s="354" t="s">
        <v>707</v>
      </c>
      <c r="B1619" s="355" t="s">
        <v>1500</v>
      </c>
      <c r="C1619" s="354" t="s">
        <v>21</v>
      </c>
      <c r="D1619" s="354" t="s">
        <v>1501</v>
      </c>
      <c r="E1619" s="520" t="s">
        <v>710</v>
      </c>
      <c r="F1619" s="520"/>
      <c r="G1619" s="353" t="s">
        <v>711</v>
      </c>
      <c r="H1619" s="352">
        <v>2.9000000000000001E-2</v>
      </c>
      <c r="I1619" s="351">
        <v>28.03</v>
      </c>
      <c r="J1619" s="351">
        <v>0.81</v>
      </c>
    </row>
    <row r="1620" spans="1:10" ht="26.1" customHeight="1">
      <c r="A1620" s="373" t="s">
        <v>724</v>
      </c>
      <c r="B1620" s="374" t="s">
        <v>1747</v>
      </c>
      <c r="C1620" s="373" t="s">
        <v>21</v>
      </c>
      <c r="D1620" s="373" t="s">
        <v>1748</v>
      </c>
      <c r="E1620" s="528" t="s">
        <v>727</v>
      </c>
      <c r="F1620" s="528"/>
      <c r="G1620" s="371" t="s">
        <v>6</v>
      </c>
      <c r="H1620" s="372">
        <v>9.4000000000000004E-3</v>
      </c>
      <c r="I1620" s="378">
        <v>6.41</v>
      </c>
      <c r="J1620" s="378">
        <v>6.0254000000000002E-2</v>
      </c>
    </row>
    <row r="1621" spans="1:10" ht="39" customHeight="1" thickBot="1">
      <c r="A1621" s="373" t="s">
        <v>724</v>
      </c>
      <c r="B1621" s="374" t="s">
        <v>1949</v>
      </c>
      <c r="C1621" s="373" t="s">
        <v>21</v>
      </c>
      <c r="D1621" s="373" t="s">
        <v>1950</v>
      </c>
      <c r="E1621" s="528" t="s">
        <v>727</v>
      </c>
      <c r="F1621" s="528"/>
      <c r="G1621" s="371" t="s">
        <v>39</v>
      </c>
      <c r="H1621" s="372">
        <v>1.2434000000000001</v>
      </c>
      <c r="I1621" s="378">
        <v>2.59</v>
      </c>
      <c r="J1621" s="378">
        <v>3.2204060000000001</v>
      </c>
    </row>
    <row r="1622" spans="1:10" ht="0.95" customHeight="1" thickTop="1">
      <c r="A1622" s="350"/>
      <c r="B1622" s="350"/>
      <c r="C1622" s="350"/>
      <c r="D1622" s="350"/>
      <c r="E1622" s="350"/>
      <c r="F1622" s="350"/>
      <c r="G1622" s="350"/>
      <c r="H1622" s="350"/>
      <c r="I1622" s="350"/>
      <c r="J1622" s="350"/>
    </row>
    <row r="1623" spans="1:10" ht="18" customHeight="1">
      <c r="A1623" s="363" t="s">
        <v>1951</v>
      </c>
      <c r="B1623" s="361" t="s">
        <v>695</v>
      </c>
      <c r="C1623" s="363" t="s">
        <v>696</v>
      </c>
      <c r="D1623" s="363" t="s">
        <v>697</v>
      </c>
      <c r="E1623" s="522" t="s">
        <v>698</v>
      </c>
      <c r="F1623" s="522"/>
      <c r="G1623" s="362" t="s">
        <v>699</v>
      </c>
      <c r="H1623" s="361" t="s">
        <v>700</v>
      </c>
      <c r="I1623" s="361" t="s">
        <v>701</v>
      </c>
      <c r="J1623" s="361" t="s">
        <v>702</v>
      </c>
    </row>
    <row r="1624" spans="1:10" ht="39" customHeight="1">
      <c r="A1624" s="359" t="s">
        <v>703</v>
      </c>
      <c r="B1624" s="360" t="s">
        <v>1952</v>
      </c>
      <c r="C1624" s="359" t="s">
        <v>21</v>
      </c>
      <c r="D1624" s="359" t="s">
        <v>1953</v>
      </c>
      <c r="E1624" s="523" t="s">
        <v>777</v>
      </c>
      <c r="F1624" s="523"/>
      <c r="G1624" s="358" t="s">
        <v>39</v>
      </c>
      <c r="H1624" s="357">
        <v>1</v>
      </c>
      <c r="I1624" s="356">
        <v>7.82</v>
      </c>
      <c r="J1624" s="356">
        <v>7.82</v>
      </c>
    </row>
    <row r="1625" spans="1:10" ht="26.1" customHeight="1">
      <c r="A1625" s="354" t="s">
        <v>707</v>
      </c>
      <c r="B1625" s="355" t="s">
        <v>1500</v>
      </c>
      <c r="C1625" s="354" t="s">
        <v>21</v>
      </c>
      <c r="D1625" s="354" t="s">
        <v>1501</v>
      </c>
      <c r="E1625" s="520" t="s">
        <v>710</v>
      </c>
      <c r="F1625" s="520"/>
      <c r="G1625" s="353" t="s">
        <v>711</v>
      </c>
      <c r="H1625" s="352">
        <v>3.9E-2</v>
      </c>
      <c r="I1625" s="351">
        <v>28.03</v>
      </c>
      <c r="J1625" s="351">
        <v>1.0900000000000001</v>
      </c>
    </row>
    <row r="1626" spans="1:10" ht="24" customHeight="1">
      <c r="A1626" s="354" t="s">
        <v>707</v>
      </c>
      <c r="B1626" s="355" t="s">
        <v>1502</v>
      </c>
      <c r="C1626" s="354" t="s">
        <v>21</v>
      </c>
      <c r="D1626" s="354" t="s">
        <v>1461</v>
      </c>
      <c r="E1626" s="520" t="s">
        <v>710</v>
      </c>
      <c r="F1626" s="520"/>
      <c r="G1626" s="353" t="s">
        <v>711</v>
      </c>
      <c r="H1626" s="352">
        <v>3.9E-2</v>
      </c>
      <c r="I1626" s="351">
        <v>34.11</v>
      </c>
      <c r="J1626" s="351">
        <v>1.33</v>
      </c>
    </row>
    <row r="1627" spans="1:10" ht="39" customHeight="1">
      <c r="A1627" s="373" t="s">
        <v>724</v>
      </c>
      <c r="B1627" s="374" t="s">
        <v>1954</v>
      </c>
      <c r="C1627" s="373" t="s">
        <v>21</v>
      </c>
      <c r="D1627" s="373" t="s">
        <v>1955</v>
      </c>
      <c r="E1627" s="528" t="s">
        <v>727</v>
      </c>
      <c r="F1627" s="528"/>
      <c r="G1627" s="371" t="s">
        <v>39</v>
      </c>
      <c r="H1627" s="372">
        <v>1.2434000000000001</v>
      </c>
      <c r="I1627" s="378">
        <v>4.3</v>
      </c>
      <c r="J1627" s="378">
        <v>5.3466199999999997</v>
      </c>
    </row>
    <row r="1628" spans="1:10" ht="26.1" customHeight="1" thickBot="1">
      <c r="A1628" s="373" t="s">
        <v>724</v>
      </c>
      <c r="B1628" s="374" t="s">
        <v>1747</v>
      </c>
      <c r="C1628" s="373" t="s">
        <v>21</v>
      </c>
      <c r="D1628" s="373" t="s">
        <v>1748</v>
      </c>
      <c r="E1628" s="528" t="s">
        <v>727</v>
      </c>
      <c r="F1628" s="528"/>
      <c r="G1628" s="371" t="s">
        <v>6</v>
      </c>
      <c r="H1628" s="372">
        <v>9.4000000000000004E-3</v>
      </c>
      <c r="I1628" s="378">
        <v>6.41</v>
      </c>
      <c r="J1628" s="378">
        <v>6.0254000000000002E-2</v>
      </c>
    </row>
    <row r="1629" spans="1:10" ht="0.95" customHeight="1" thickTop="1">
      <c r="A1629" s="350"/>
      <c r="B1629" s="350"/>
      <c r="C1629" s="350"/>
      <c r="D1629" s="350"/>
      <c r="E1629" s="350"/>
      <c r="F1629" s="350"/>
      <c r="G1629" s="350"/>
      <c r="H1629" s="350"/>
      <c r="I1629" s="350"/>
      <c r="J1629" s="350"/>
    </row>
    <row r="1630" spans="1:10" ht="18" customHeight="1">
      <c r="A1630" s="363" t="s">
        <v>1956</v>
      </c>
      <c r="B1630" s="361" t="s">
        <v>695</v>
      </c>
      <c r="C1630" s="363" t="s">
        <v>696</v>
      </c>
      <c r="D1630" s="363" t="s">
        <v>697</v>
      </c>
      <c r="E1630" s="522" t="s">
        <v>698</v>
      </c>
      <c r="F1630" s="522"/>
      <c r="G1630" s="362" t="s">
        <v>699</v>
      </c>
      <c r="H1630" s="361" t="s">
        <v>700</v>
      </c>
      <c r="I1630" s="361" t="s">
        <v>701</v>
      </c>
      <c r="J1630" s="361" t="s">
        <v>702</v>
      </c>
    </row>
    <row r="1631" spans="1:10" ht="39" customHeight="1">
      <c r="A1631" s="359" t="s">
        <v>703</v>
      </c>
      <c r="B1631" s="360" t="s">
        <v>1957</v>
      </c>
      <c r="C1631" s="359" t="s">
        <v>21</v>
      </c>
      <c r="D1631" s="359" t="s">
        <v>1958</v>
      </c>
      <c r="E1631" s="523" t="s">
        <v>777</v>
      </c>
      <c r="F1631" s="523"/>
      <c r="G1631" s="358" t="s">
        <v>39</v>
      </c>
      <c r="H1631" s="357">
        <v>1</v>
      </c>
      <c r="I1631" s="356">
        <v>28.11</v>
      </c>
      <c r="J1631" s="356">
        <v>28.11</v>
      </c>
    </row>
    <row r="1632" spans="1:10" ht="26.1" customHeight="1">
      <c r="A1632" s="354" t="s">
        <v>707</v>
      </c>
      <c r="B1632" s="355" t="s">
        <v>1500</v>
      </c>
      <c r="C1632" s="354" t="s">
        <v>21</v>
      </c>
      <c r="D1632" s="354" t="s">
        <v>1501</v>
      </c>
      <c r="E1632" s="520" t="s">
        <v>710</v>
      </c>
      <c r="F1632" s="520"/>
      <c r="G1632" s="353" t="s">
        <v>711</v>
      </c>
      <c r="H1632" s="352">
        <v>0.114</v>
      </c>
      <c r="I1632" s="351">
        <v>28.03</v>
      </c>
      <c r="J1632" s="351">
        <v>3.19</v>
      </c>
    </row>
    <row r="1633" spans="1:10" ht="24" customHeight="1">
      <c r="A1633" s="354" t="s">
        <v>707</v>
      </c>
      <c r="B1633" s="355" t="s">
        <v>1502</v>
      </c>
      <c r="C1633" s="354" t="s">
        <v>21</v>
      </c>
      <c r="D1633" s="354" t="s">
        <v>1461</v>
      </c>
      <c r="E1633" s="520" t="s">
        <v>710</v>
      </c>
      <c r="F1633" s="520"/>
      <c r="G1633" s="353" t="s">
        <v>711</v>
      </c>
      <c r="H1633" s="352">
        <v>0.114</v>
      </c>
      <c r="I1633" s="351">
        <v>34.11</v>
      </c>
      <c r="J1633" s="351">
        <v>3.88</v>
      </c>
    </row>
    <row r="1634" spans="1:10" ht="26.1" customHeight="1">
      <c r="A1634" s="373" t="s">
        <v>724</v>
      </c>
      <c r="B1634" s="374" t="s">
        <v>1747</v>
      </c>
      <c r="C1634" s="373" t="s">
        <v>21</v>
      </c>
      <c r="D1634" s="373" t="s">
        <v>1748</v>
      </c>
      <c r="E1634" s="528" t="s">
        <v>727</v>
      </c>
      <c r="F1634" s="528"/>
      <c r="G1634" s="371" t="s">
        <v>6</v>
      </c>
      <c r="H1634" s="372">
        <v>9.4000000000000004E-3</v>
      </c>
      <c r="I1634" s="378">
        <v>6.41</v>
      </c>
      <c r="J1634" s="378">
        <v>6.0254000000000002E-2</v>
      </c>
    </row>
    <row r="1635" spans="1:10" ht="39" customHeight="1" thickBot="1">
      <c r="A1635" s="373" t="s">
        <v>724</v>
      </c>
      <c r="B1635" s="374" t="s">
        <v>1959</v>
      </c>
      <c r="C1635" s="373" t="s">
        <v>21</v>
      </c>
      <c r="D1635" s="373" t="s">
        <v>1960</v>
      </c>
      <c r="E1635" s="528" t="s">
        <v>727</v>
      </c>
      <c r="F1635" s="528"/>
      <c r="G1635" s="371" t="s">
        <v>39</v>
      </c>
      <c r="H1635" s="372">
        <v>1.2434000000000001</v>
      </c>
      <c r="I1635" s="378">
        <v>16.88</v>
      </c>
      <c r="J1635" s="378">
        <v>20.988592000000001</v>
      </c>
    </row>
    <row r="1636" spans="1:10" ht="0.95" customHeight="1" thickTop="1">
      <c r="A1636" s="350"/>
      <c r="B1636" s="350"/>
      <c r="C1636" s="350"/>
      <c r="D1636" s="350"/>
      <c r="E1636" s="350"/>
      <c r="F1636" s="350"/>
      <c r="G1636" s="350"/>
      <c r="H1636" s="350"/>
      <c r="I1636" s="350"/>
      <c r="J1636" s="350"/>
    </row>
    <row r="1637" spans="1:10" ht="24" customHeight="1">
      <c r="A1637" s="376" t="s">
        <v>1961</v>
      </c>
      <c r="B1637" s="376"/>
      <c r="C1637" s="376"/>
      <c r="D1637" s="376" t="s">
        <v>1962</v>
      </c>
      <c r="E1637" s="376"/>
      <c r="F1637" s="521"/>
      <c r="G1637" s="521"/>
      <c r="H1637" s="377"/>
      <c r="I1637" s="376"/>
      <c r="J1637" s="375"/>
    </row>
    <row r="1638" spans="1:10" ht="18" customHeight="1">
      <c r="A1638" s="363" t="s">
        <v>1963</v>
      </c>
      <c r="B1638" s="361" t="s">
        <v>695</v>
      </c>
      <c r="C1638" s="363" t="s">
        <v>696</v>
      </c>
      <c r="D1638" s="363" t="s">
        <v>697</v>
      </c>
      <c r="E1638" s="522" t="s">
        <v>698</v>
      </c>
      <c r="F1638" s="522"/>
      <c r="G1638" s="362" t="s">
        <v>699</v>
      </c>
      <c r="H1638" s="361" t="s">
        <v>700</v>
      </c>
      <c r="I1638" s="361" t="s">
        <v>701</v>
      </c>
      <c r="J1638" s="361" t="s">
        <v>702</v>
      </c>
    </row>
    <row r="1639" spans="1:10" ht="39" customHeight="1">
      <c r="A1639" s="359" t="s">
        <v>703</v>
      </c>
      <c r="B1639" s="360" t="s">
        <v>492</v>
      </c>
      <c r="C1639" s="359" t="s">
        <v>705</v>
      </c>
      <c r="D1639" s="359" t="s">
        <v>493</v>
      </c>
      <c r="E1639" s="523" t="s">
        <v>800</v>
      </c>
      <c r="F1639" s="523"/>
      <c r="G1639" s="358" t="s">
        <v>6</v>
      </c>
      <c r="H1639" s="357">
        <v>1</v>
      </c>
      <c r="I1639" s="356">
        <v>298.20999999999998</v>
      </c>
      <c r="J1639" s="356">
        <v>298.20999999999998</v>
      </c>
    </row>
    <row r="1640" spans="1:10" ht="24" customHeight="1">
      <c r="A1640" s="354" t="s">
        <v>707</v>
      </c>
      <c r="B1640" s="355" t="s">
        <v>1502</v>
      </c>
      <c r="C1640" s="354" t="s">
        <v>21</v>
      </c>
      <c r="D1640" s="354" t="s">
        <v>1461</v>
      </c>
      <c r="E1640" s="520" t="s">
        <v>710</v>
      </c>
      <c r="F1640" s="520"/>
      <c r="G1640" s="353" t="s">
        <v>711</v>
      </c>
      <c r="H1640" s="352">
        <v>1</v>
      </c>
      <c r="I1640" s="351">
        <v>34.11</v>
      </c>
      <c r="J1640" s="351">
        <v>34.11</v>
      </c>
    </row>
    <row r="1641" spans="1:10" ht="26.1" customHeight="1">
      <c r="A1641" s="354" t="s">
        <v>707</v>
      </c>
      <c r="B1641" s="355" t="s">
        <v>1500</v>
      </c>
      <c r="C1641" s="354" t="s">
        <v>21</v>
      </c>
      <c r="D1641" s="354" t="s">
        <v>1501</v>
      </c>
      <c r="E1641" s="520" t="s">
        <v>710</v>
      </c>
      <c r="F1641" s="520"/>
      <c r="G1641" s="353" t="s">
        <v>711</v>
      </c>
      <c r="H1641" s="352">
        <v>1</v>
      </c>
      <c r="I1641" s="351">
        <v>28.03</v>
      </c>
      <c r="J1641" s="351">
        <v>28.03</v>
      </c>
    </row>
    <row r="1642" spans="1:10" ht="26.1" customHeight="1" thickBot="1">
      <c r="A1642" s="373" t="s">
        <v>724</v>
      </c>
      <c r="B1642" s="374" t="s">
        <v>3109</v>
      </c>
      <c r="C1642" s="373" t="s">
        <v>3108</v>
      </c>
      <c r="D1642" s="373" t="s">
        <v>3107</v>
      </c>
      <c r="E1642" s="528" t="s">
        <v>727</v>
      </c>
      <c r="F1642" s="528"/>
      <c r="G1642" s="371" t="s">
        <v>6</v>
      </c>
      <c r="H1642" s="372">
        <v>1</v>
      </c>
      <c r="I1642" s="378">
        <v>236.07</v>
      </c>
      <c r="J1642" s="378">
        <v>236.07</v>
      </c>
    </row>
    <row r="1643" spans="1:10" ht="0.95" customHeight="1" thickTop="1">
      <c r="A1643" s="350"/>
      <c r="B1643" s="350"/>
      <c r="C1643" s="350"/>
      <c r="D1643" s="350"/>
      <c r="E1643" s="350"/>
      <c r="F1643" s="350"/>
      <c r="G1643" s="350"/>
      <c r="H1643" s="350"/>
      <c r="I1643" s="350"/>
      <c r="J1643" s="350"/>
    </row>
    <row r="1644" spans="1:10" ht="18" customHeight="1">
      <c r="A1644" s="363" t="s">
        <v>1964</v>
      </c>
      <c r="B1644" s="361" t="s">
        <v>695</v>
      </c>
      <c r="C1644" s="363" t="s">
        <v>696</v>
      </c>
      <c r="D1644" s="363" t="s">
        <v>697</v>
      </c>
      <c r="E1644" s="522" t="s">
        <v>698</v>
      </c>
      <c r="F1644" s="522"/>
      <c r="G1644" s="362" t="s">
        <v>699</v>
      </c>
      <c r="H1644" s="361" t="s">
        <v>700</v>
      </c>
      <c r="I1644" s="361" t="s">
        <v>701</v>
      </c>
      <c r="J1644" s="361" t="s">
        <v>702</v>
      </c>
    </row>
    <row r="1645" spans="1:10" ht="51.95" customHeight="1">
      <c r="A1645" s="359" t="s">
        <v>703</v>
      </c>
      <c r="B1645" s="360" t="s">
        <v>1965</v>
      </c>
      <c r="C1645" s="359" t="s">
        <v>705</v>
      </c>
      <c r="D1645" s="359" t="s">
        <v>1966</v>
      </c>
      <c r="E1645" s="523" t="s">
        <v>800</v>
      </c>
      <c r="F1645" s="523"/>
      <c r="G1645" s="358" t="s">
        <v>6</v>
      </c>
      <c r="H1645" s="357">
        <v>1</v>
      </c>
      <c r="I1645" s="356">
        <v>7740.01</v>
      </c>
      <c r="J1645" s="356">
        <v>7740.01</v>
      </c>
    </row>
    <row r="1646" spans="1:10" ht="24" customHeight="1">
      <c r="A1646" s="354" t="s">
        <v>707</v>
      </c>
      <c r="B1646" s="355" t="s">
        <v>1502</v>
      </c>
      <c r="C1646" s="354" t="s">
        <v>21</v>
      </c>
      <c r="D1646" s="354" t="s">
        <v>1461</v>
      </c>
      <c r="E1646" s="520" t="s">
        <v>710</v>
      </c>
      <c r="F1646" s="520"/>
      <c r="G1646" s="353" t="s">
        <v>711</v>
      </c>
      <c r="H1646" s="352">
        <v>15.6937091</v>
      </c>
      <c r="I1646" s="351">
        <v>34.11</v>
      </c>
      <c r="J1646" s="351">
        <v>535.30999999999995</v>
      </c>
    </row>
    <row r="1647" spans="1:10" ht="39" customHeight="1">
      <c r="A1647" s="354" t="s">
        <v>707</v>
      </c>
      <c r="B1647" s="355" t="s">
        <v>1967</v>
      </c>
      <c r="C1647" s="354" t="s">
        <v>21</v>
      </c>
      <c r="D1647" s="354" t="s">
        <v>1968</v>
      </c>
      <c r="E1647" s="520" t="s">
        <v>1969</v>
      </c>
      <c r="F1647" s="520"/>
      <c r="G1647" s="353" t="s">
        <v>781</v>
      </c>
      <c r="H1647" s="352">
        <v>1.5785718</v>
      </c>
      <c r="I1647" s="351">
        <v>486.44</v>
      </c>
      <c r="J1647" s="351">
        <v>767.88</v>
      </c>
    </row>
    <row r="1648" spans="1:10" ht="65.099999999999994" customHeight="1">
      <c r="A1648" s="354" t="s">
        <v>707</v>
      </c>
      <c r="B1648" s="355" t="s">
        <v>1970</v>
      </c>
      <c r="C1648" s="354" t="s">
        <v>21</v>
      </c>
      <c r="D1648" s="354" t="s">
        <v>1971</v>
      </c>
      <c r="E1648" s="520" t="s">
        <v>714</v>
      </c>
      <c r="F1648" s="520"/>
      <c r="G1648" s="353" t="s">
        <v>715</v>
      </c>
      <c r="H1648" s="352">
        <v>0.98652010000000001</v>
      </c>
      <c r="I1648" s="351">
        <v>80.48</v>
      </c>
      <c r="J1648" s="351">
        <v>79.39</v>
      </c>
    </row>
    <row r="1649" spans="1:10" ht="26.1" customHeight="1">
      <c r="A1649" s="354" t="s">
        <v>707</v>
      </c>
      <c r="B1649" s="355" t="s">
        <v>1500</v>
      </c>
      <c r="C1649" s="354" t="s">
        <v>21</v>
      </c>
      <c r="D1649" s="354" t="s">
        <v>1501</v>
      </c>
      <c r="E1649" s="520" t="s">
        <v>710</v>
      </c>
      <c r="F1649" s="520"/>
      <c r="G1649" s="353" t="s">
        <v>711</v>
      </c>
      <c r="H1649" s="352">
        <v>3.4874909000000001</v>
      </c>
      <c r="I1649" s="351">
        <v>28.03</v>
      </c>
      <c r="J1649" s="351">
        <v>97.75</v>
      </c>
    </row>
    <row r="1650" spans="1:10" ht="65.099999999999994" customHeight="1">
      <c r="A1650" s="354" t="s">
        <v>707</v>
      </c>
      <c r="B1650" s="355" t="s">
        <v>1972</v>
      </c>
      <c r="C1650" s="354" t="s">
        <v>21</v>
      </c>
      <c r="D1650" s="354" t="s">
        <v>1973</v>
      </c>
      <c r="E1650" s="520" t="s">
        <v>714</v>
      </c>
      <c r="F1650" s="520"/>
      <c r="G1650" s="353" t="s">
        <v>718</v>
      </c>
      <c r="H1650" s="352">
        <v>9.2960000000000001E-2</v>
      </c>
      <c r="I1650" s="351">
        <v>282.02999999999997</v>
      </c>
      <c r="J1650" s="351">
        <v>26.21</v>
      </c>
    </row>
    <row r="1651" spans="1:10" ht="26.1" customHeight="1">
      <c r="A1651" s="373" t="s">
        <v>724</v>
      </c>
      <c r="B1651" s="374" t="s">
        <v>1974</v>
      </c>
      <c r="C1651" s="373" t="s">
        <v>21</v>
      </c>
      <c r="D1651" s="373" t="s">
        <v>1975</v>
      </c>
      <c r="E1651" s="528" t="s">
        <v>727</v>
      </c>
      <c r="F1651" s="528"/>
      <c r="G1651" s="371" t="s">
        <v>6</v>
      </c>
      <c r="H1651" s="372">
        <v>1</v>
      </c>
      <c r="I1651" s="378">
        <v>5675.77</v>
      </c>
      <c r="J1651" s="378">
        <v>5675.77</v>
      </c>
    </row>
    <row r="1652" spans="1:10" ht="24" customHeight="1" thickBot="1">
      <c r="A1652" s="373" t="s">
        <v>724</v>
      </c>
      <c r="B1652" s="374" t="s">
        <v>1976</v>
      </c>
      <c r="C1652" s="373" t="s">
        <v>21</v>
      </c>
      <c r="D1652" s="373" t="s">
        <v>1977</v>
      </c>
      <c r="E1652" s="528" t="s">
        <v>727</v>
      </c>
      <c r="F1652" s="528"/>
      <c r="G1652" s="371" t="s">
        <v>39</v>
      </c>
      <c r="H1652" s="372">
        <v>13</v>
      </c>
      <c r="I1652" s="378">
        <v>42.9</v>
      </c>
      <c r="J1652" s="378">
        <v>557.70000000000005</v>
      </c>
    </row>
    <row r="1653" spans="1:10" ht="0.95" customHeight="1" thickTop="1">
      <c r="A1653" s="350"/>
      <c r="B1653" s="350"/>
      <c r="C1653" s="350"/>
      <c r="D1653" s="350"/>
      <c r="E1653" s="350"/>
      <c r="F1653" s="350"/>
      <c r="G1653" s="350"/>
      <c r="H1653" s="350"/>
      <c r="I1653" s="350"/>
      <c r="J1653" s="350"/>
    </row>
    <row r="1654" spans="1:10" ht="18" customHeight="1">
      <c r="A1654" s="363" t="s">
        <v>1978</v>
      </c>
      <c r="B1654" s="361" t="s">
        <v>695</v>
      </c>
      <c r="C1654" s="363" t="s">
        <v>696</v>
      </c>
      <c r="D1654" s="363" t="s">
        <v>697</v>
      </c>
      <c r="E1654" s="522" t="s">
        <v>698</v>
      </c>
      <c r="F1654" s="522"/>
      <c r="G1654" s="362" t="s">
        <v>699</v>
      </c>
      <c r="H1654" s="361" t="s">
        <v>700</v>
      </c>
      <c r="I1654" s="361" t="s">
        <v>701</v>
      </c>
      <c r="J1654" s="361" t="s">
        <v>702</v>
      </c>
    </row>
    <row r="1655" spans="1:10" ht="51.95" customHeight="1">
      <c r="A1655" s="359" t="s">
        <v>703</v>
      </c>
      <c r="B1655" s="360" t="s">
        <v>1979</v>
      </c>
      <c r="C1655" s="359" t="s">
        <v>21</v>
      </c>
      <c r="D1655" s="359" t="s">
        <v>497</v>
      </c>
      <c r="E1655" s="523" t="s">
        <v>1980</v>
      </c>
      <c r="F1655" s="523"/>
      <c r="G1655" s="358" t="s">
        <v>6</v>
      </c>
      <c r="H1655" s="357">
        <v>1</v>
      </c>
      <c r="I1655" s="356">
        <v>35144.120000000003</v>
      </c>
      <c r="J1655" s="356">
        <v>35144.120000000003</v>
      </c>
    </row>
    <row r="1656" spans="1:10" ht="65.099999999999994" customHeight="1">
      <c r="A1656" s="354" t="s">
        <v>707</v>
      </c>
      <c r="B1656" s="355" t="s">
        <v>1972</v>
      </c>
      <c r="C1656" s="354" t="s">
        <v>21</v>
      </c>
      <c r="D1656" s="354" t="s">
        <v>1973</v>
      </c>
      <c r="E1656" s="520" t="s">
        <v>714</v>
      </c>
      <c r="F1656" s="520"/>
      <c r="G1656" s="353" t="s">
        <v>718</v>
      </c>
      <c r="H1656" s="352">
        <v>0.35958000000000001</v>
      </c>
      <c r="I1656" s="351">
        <v>282.02999999999997</v>
      </c>
      <c r="J1656" s="351">
        <v>101.41</v>
      </c>
    </row>
    <row r="1657" spans="1:10" ht="26.1" customHeight="1">
      <c r="A1657" s="354" t="s">
        <v>707</v>
      </c>
      <c r="B1657" s="355" t="s">
        <v>1500</v>
      </c>
      <c r="C1657" s="354" t="s">
        <v>21</v>
      </c>
      <c r="D1657" s="354" t="s">
        <v>1501</v>
      </c>
      <c r="E1657" s="520" t="s">
        <v>710</v>
      </c>
      <c r="F1657" s="520"/>
      <c r="G1657" s="353" t="s">
        <v>711</v>
      </c>
      <c r="H1657" s="352">
        <v>9.9849999999999994</v>
      </c>
      <c r="I1657" s="351">
        <v>28.03</v>
      </c>
      <c r="J1657" s="351">
        <v>279.87</v>
      </c>
    </row>
    <row r="1658" spans="1:10" ht="24" customHeight="1">
      <c r="A1658" s="354" t="s">
        <v>707</v>
      </c>
      <c r="B1658" s="355" t="s">
        <v>1502</v>
      </c>
      <c r="C1658" s="354" t="s">
        <v>21</v>
      </c>
      <c r="D1658" s="354" t="s">
        <v>1461</v>
      </c>
      <c r="E1658" s="520" t="s">
        <v>710</v>
      </c>
      <c r="F1658" s="520"/>
      <c r="G1658" s="353" t="s">
        <v>711</v>
      </c>
      <c r="H1658" s="352">
        <v>9.9849999999999994</v>
      </c>
      <c r="I1658" s="351">
        <v>34.11</v>
      </c>
      <c r="J1658" s="351">
        <v>340.58</v>
      </c>
    </row>
    <row r="1659" spans="1:10" ht="39" customHeight="1" thickBot="1">
      <c r="A1659" s="373" t="s">
        <v>724</v>
      </c>
      <c r="B1659" s="374" t="s">
        <v>1981</v>
      </c>
      <c r="C1659" s="373" t="s">
        <v>21</v>
      </c>
      <c r="D1659" s="373" t="s">
        <v>1982</v>
      </c>
      <c r="E1659" s="528" t="s">
        <v>727</v>
      </c>
      <c r="F1659" s="528"/>
      <c r="G1659" s="371" t="s">
        <v>6</v>
      </c>
      <c r="H1659" s="372">
        <v>1</v>
      </c>
      <c r="I1659" s="378">
        <v>34422.26</v>
      </c>
      <c r="J1659" s="378">
        <v>34422.26</v>
      </c>
    </row>
    <row r="1660" spans="1:10" ht="0.95" customHeight="1" thickTop="1">
      <c r="A1660" s="350"/>
      <c r="B1660" s="350"/>
      <c r="C1660" s="350"/>
      <c r="D1660" s="350"/>
      <c r="E1660" s="350"/>
      <c r="F1660" s="350"/>
      <c r="G1660" s="350"/>
      <c r="H1660" s="350"/>
      <c r="I1660" s="350"/>
      <c r="J1660" s="350"/>
    </row>
    <row r="1661" spans="1:10" ht="18" customHeight="1">
      <c r="A1661" s="363" t="s">
        <v>1983</v>
      </c>
      <c r="B1661" s="361" t="s">
        <v>695</v>
      </c>
      <c r="C1661" s="363" t="s">
        <v>696</v>
      </c>
      <c r="D1661" s="363" t="s">
        <v>697</v>
      </c>
      <c r="E1661" s="522" t="s">
        <v>698</v>
      </c>
      <c r="F1661" s="522"/>
      <c r="G1661" s="362" t="s">
        <v>699</v>
      </c>
      <c r="H1661" s="361" t="s">
        <v>700</v>
      </c>
      <c r="I1661" s="361" t="s">
        <v>701</v>
      </c>
      <c r="J1661" s="361" t="s">
        <v>702</v>
      </c>
    </row>
    <row r="1662" spans="1:10" ht="26.1" customHeight="1">
      <c r="A1662" s="359" t="s">
        <v>703</v>
      </c>
      <c r="B1662" s="360" t="s">
        <v>1984</v>
      </c>
      <c r="C1662" s="359" t="s">
        <v>21</v>
      </c>
      <c r="D1662" s="359" t="s">
        <v>1985</v>
      </c>
      <c r="E1662" s="523" t="s">
        <v>1980</v>
      </c>
      <c r="F1662" s="523"/>
      <c r="G1662" s="358" t="s">
        <v>6</v>
      </c>
      <c r="H1662" s="357">
        <v>1</v>
      </c>
      <c r="I1662" s="356">
        <v>59.96</v>
      </c>
      <c r="J1662" s="356">
        <v>59.96</v>
      </c>
    </row>
    <row r="1663" spans="1:10" ht="26.1" customHeight="1">
      <c r="A1663" s="354" t="s">
        <v>707</v>
      </c>
      <c r="B1663" s="355" t="s">
        <v>1500</v>
      </c>
      <c r="C1663" s="354" t="s">
        <v>21</v>
      </c>
      <c r="D1663" s="354" t="s">
        <v>1501</v>
      </c>
      <c r="E1663" s="520" t="s">
        <v>710</v>
      </c>
      <c r="F1663" s="520"/>
      <c r="G1663" s="353" t="s">
        <v>711</v>
      </c>
      <c r="H1663" s="352">
        <v>0.44359999999999999</v>
      </c>
      <c r="I1663" s="351">
        <v>28.03</v>
      </c>
      <c r="J1663" s="351">
        <v>12.43</v>
      </c>
    </row>
    <row r="1664" spans="1:10" ht="24" customHeight="1">
      <c r="A1664" s="354" t="s">
        <v>707</v>
      </c>
      <c r="B1664" s="355" t="s">
        <v>1502</v>
      </c>
      <c r="C1664" s="354" t="s">
        <v>21</v>
      </c>
      <c r="D1664" s="354" t="s">
        <v>1461</v>
      </c>
      <c r="E1664" s="520" t="s">
        <v>710</v>
      </c>
      <c r="F1664" s="520"/>
      <c r="G1664" s="353" t="s">
        <v>711</v>
      </c>
      <c r="H1664" s="352">
        <v>0.44359999999999999</v>
      </c>
      <c r="I1664" s="351">
        <v>34.11</v>
      </c>
      <c r="J1664" s="351">
        <v>15.13</v>
      </c>
    </row>
    <row r="1665" spans="1:10" ht="39" customHeight="1" thickBot="1">
      <c r="A1665" s="373" t="s">
        <v>724</v>
      </c>
      <c r="B1665" s="374" t="s">
        <v>1986</v>
      </c>
      <c r="C1665" s="373" t="s">
        <v>21</v>
      </c>
      <c r="D1665" s="373" t="s">
        <v>1987</v>
      </c>
      <c r="E1665" s="528" t="s">
        <v>727</v>
      </c>
      <c r="F1665" s="528"/>
      <c r="G1665" s="371" t="s">
        <v>6</v>
      </c>
      <c r="H1665" s="372">
        <v>1</v>
      </c>
      <c r="I1665" s="378">
        <v>32.4</v>
      </c>
      <c r="J1665" s="378">
        <v>32.4</v>
      </c>
    </row>
    <row r="1666" spans="1:10" ht="0.95" customHeight="1" thickTop="1">
      <c r="A1666" s="350"/>
      <c r="B1666" s="350"/>
      <c r="C1666" s="350"/>
      <c r="D1666" s="350"/>
      <c r="E1666" s="350"/>
      <c r="F1666" s="350"/>
      <c r="G1666" s="350"/>
      <c r="H1666" s="350"/>
      <c r="I1666" s="350"/>
      <c r="J1666" s="350"/>
    </row>
    <row r="1667" spans="1:10" ht="18" customHeight="1">
      <c r="A1667" s="363" t="s">
        <v>1988</v>
      </c>
      <c r="B1667" s="361" t="s">
        <v>695</v>
      </c>
      <c r="C1667" s="363" t="s">
        <v>696</v>
      </c>
      <c r="D1667" s="363" t="s">
        <v>697</v>
      </c>
      <c r="E1667" s="522" t="s">
        <v>698</v>
      </c>
      <c r="F1667" s="522"/>
      <c r="G1667" s="362" t="s">
        <v>699</v>
      </c>
      <c r="H1667" s="361" t="s">
        <v>700</v>
      </c>
      <c r="I1667" s="361" t="s">
        <v>701</v>
      </c>
      <c r="J1667" s="361" t="s">
        <v>702</v>
      </c>
    </row>
    <row r="1668" spans="1:10" ht="65.099999999999994" customHeight="1">
      <c r="A1668" s="359" t="s">
        <v>703</v>
      </c>
      <c r="B1668" s="360" t="s">
        <v>458</v>
      </c>
      <c r="C1668" s="359" t="s">
        <v>65</v>
      </c>
      <c r="D1668" s="359" t="s">
        <v>1879</v>
      </c>
      <c r="E1668" s="523" t="s">
        <v>942</v>
      </c>
      <c r="F1668" s="523"/>
      <c r="G1668" s="358" t="s">
        <v>1095</v>
      </c>
      <c r="H1668" s="357">
        <v>1</v>
      </c>
      <c r="I1668" s="356">
        <v>26.84</v>
      </c>
      <c r="J1668" s="356">
        <v>26.84</v>
      </c>
    </row>
    <row r="1669" spans="1:10" ht="20.100000000000001" customHeight="1">
      <c r="A1669" s="529"/>
      <c r="B1669" s="529"/>
      <c r="C1669" s="529"/>
      <c r="D1669" s="529"/>
      <c r="E1669" s="529"/>
      <c r="F1669" s="529" t="s">
        <v>943</v>
      </c>
      <c r="G1669" s="529"/>
      <c r="H1669" s="529"/>
      <c r="I1669" s="529"/>
      <c r="J1669" s="349">
        <v>0</v>
      </c>
    </row>
    <row r="1670" spans="1:10" ht="20.100000000000001" customHeight="1">
      <c r="A1670" s="529"/>
      <c r="B1670" s="529"/>
      <c r="C1670" s="529"/>
      <c r="D1670" s="529"/>
      <c r="E1670" s="529"/>
      <c r="F1670" s="529" t="s">
        <v>944</v>
      </c>
      <c r="G1670" s="529"/>
      <c r="H1670" s="529"/>
      <c r="I1670" s="529"/>
      <c r="J1670" s="349">
        <v>1</v>
      </c>
    </row>
    <row r="1671" spans="1:10" ht="20.100000000000001" customHeight="1">
      <c r="A1671" s="529"/>
      <c r="B1671" s="529"/>
      <c r="C1671" s="529"/>
      <c r="D1671" s="529"/>
      <c r="E1671" s="529"/>
      <c r="F1671" s="529" t="s">
        <v>945</v>
      </c>
      <c r="G1671" s="529"/>
      <c r="H1671" s="529"/>
      <c r="I1671" s="529"/>
      <c r="J1671" s="349">
        <v>0</v>
      </c>
    </row>
    <row r="1672" spans="1:10" ht="20.100000000000001" customHeight="1">
      <c r="A1672" s="363" t="s">
        <v>946</v>
      </c>
      <c r="B1672" s="361" t="s">
        <v>695</v>
      </c>
      <c r="C1672" s="363" t="s">
        <v>696</v>
      </c>
      <c r="D1672" s="363" t="s">
        <v>947</v>
      </c>
      <c r="E1672" s="361" t="s">
        <v>948</v>
      </c>
      <c r="F1672" s="361" t="s">
        <v>949</v>
      </c>
      <c r="G1672" s="361" t="s">
        <v>950</v>
      </c>
      <c r="H1672" s="361"/>
      <c r="I1672" s="361"/>
      <c r="J1672" s="361" t="s">
        <v>951</v>
      </c>
    </row>
    <row r="1673" spans="1:10" ht="51.95" customHeight="1">
      <c r="A1673" s="373" t="s">
        <v>724</v>
      </c>
      <c r="B1673" s="374" t="s">
        <v>1880</v>
      </c>
      <c r="C1673" s="373" t="s">
        <v>65</v>
      </c>
      <c r="D1673" s="373" t="s">
        <v>1881</v>
      </c>
      <c r="E1673" s="372">
        <v>1.1000000000000001</v>
      </c>
      <c r="F1673" s="371" t="s">
        <v>1095</v>
      </c>
      <c r="G1673" s="530" t="s">
        <v>3106</v>
      </c>
      <c r="H1673" s="530"/>
      <c r="I1673" s="528"/>
      <c r="J1673" s="370" t="s">
        <v>3105</v>
      </c>
    </row>
    <row r="1674" spans="1:10" ht="20.100000000000001" customHeight="1">
      <c r="A1674" s="529"/>
      <c r="B1674" s="529"/>
      <c r="C1674" s="529"/>
      <c r="D1674" s="529"/>
      <c r="E1674" s="529"/>
      <c r="F1674" s="529" t="s">
        <v>955</v>
      </c>
      <c r="G1674" s="529"/>
      <c r="H1674" s="529"/>
      <c r="I1674" s="529"/>
      <c r="J1674" s="349">
        <v>4.9390000000000001</v>
      </c>
    </row>
    <row r="1675" spans="1:10" ht="20.100000000000001" customHeight="1">
      <c r="A1675" s="363" t="s">
        <v>956</v>
      </c>
      <c r="B1675" s="361" t="s">
        <v>695</v>
      </c>
      <c r="C1675" s="363" t="s">
        <v>696</v>
      </c>
      <c r="D1675" s="363" t="s">
        <v>957</v>
      </c>
      <c r="E1675" s="361" t="s">
        <v>948</v>
      </c>
      <c r="F1675" s="361" t="s">
        <v>949</v>
      </c>
      <c r="G1675" s="361" t="s">
        <v>950</v>
      </c>
      <c r="H1675" s="361"/>
      <c r="I1675" s="361"/>
      <c r="J1675" s="361" t="s">
        <v>951</v>
      </c>
    </row>
    <row r="1676" spans="1:10" ht="51.95" customHeight="1">
      <c r="A1676" s="354" t="s">
        <v>703</v>
      </c>
      <c r="B1676" s="355" t="s">
        <v>3104</v>
      </c>
      <c r="C1676" s="354" t="s">
        <v>65</v>
      </c>
      <c r="D1676" s="354" t="s">
        <v>3103</v>
      </c>
      <c r="E1676" s="352">
        <v>1</v>
      </c>
      <c r="F1676" s="353" t="s">
        <v>1095</v>
      </c>
      <c r="G1676" s="531" t="s">
        <v>3102</v>
      </c>
      <c r="H1676" s="531"/>
      <c r="I1676" s="520"/>
      <c r="J1676" s="364" t="s">
        <v>3102</v>
      </c>
    </row>
    <row r="1677" spans="1:10" ht="24" customHeight="1">
      <c r="A1677" s="354" t="s">
        <v>703</v>
      </c>
      <c r="B1677" s="355" t="s">
        <v>1460</v>
      </c>
      <c r="C1677" s="354" t="s">
        <v>65</v>
      </c>
      <c r="D1677" s="354" t="s">
        <v>1461</v>
      </c>
      <c r="E1677" s="352">
        <v>0.29333330000000002</v>
      </c>
      <c r="F1677" s="353" t="s">
        <v>963</v>
      </c>
      <c r="G1677" s="531" t="s">
        <v>3070</v>
      </c>
      <c r="H1677" s="531"/>
      <c r="I1677" s="520"/>
      <c r="J1677" s="364" t="s">
        <v>1199</v>
      </c>
    </row>
    <row r="1678" spans="1:10" ht="26.1" customHeight="1">
      <c r="A1678" s="354" t="s">
        <v>703</v>
      </c>
      <c r="B1678" s="355" t="s">
        <v>1458</v>
      </c>
      <c r="C1678" s="354" t="s">
        <v>65</v>
      </c>
      <c r="D1678" s="354" t="s">
        <v>1459</v>
      </c>
      <c r="E1678" s="352">
        <v>0.29333330000000002</v>
      </c>
      <c r="F1678" s="353" t="s">
        <v>963</v>
      </c>
      <c r="G1678" s="531" t="s">
        <v>3068</v>
      </c>
      <c r="H1678" s="531"/>
      <c r="I1678" s="520"/>
      <c r="J1678" s="364" t="s">
        <v>3101</v>
      </c>
    </row>
    <row r="1679" spans="1:10" ht="20.100000000000001" customHeight="1" thickBot="1">
      <c r="A1679" s="529"/>
      <c r="B1679" s="529"/>
      <c r="C1679" s="529"/>
      <c r="D1679" s="529"/>
      <c r="E1679" s="529"/>
      <c r="F1679" s="529" t="s">
        <v>966</v>
      </c>
      <c r="G1679" s="529"/>
      <c r="H1679" s="529"/>
      <c r="I1679" s="529"/>
      <c r="J1679" s="349">
        <v>21.903600000000001</v>
      </c>
    </row>
    <row r="1680" spans="1:10" ht="0.95" customHeight="1" thickTop="1">
      <c r="A1680" s="350"/>
      <c r="B1680" s="350"/>
      <c r="C1680" s="350"/>
      <c r="D1680" s="350"/>
      <c r="E1680" s="350"/>
      <c r="F1680" s="350"/>
      <c r="G1680" s="350"/>
      <c r="H1680" s="350"/>
      <c r="I1680" s="350"/>
      <c r="J1680" s="350"/>
    </row>
    <row r="1681" spans="1:10" ht="18" customHeight="1">
      <c r="A1681" s="363" t="s">
        <v>1989</v>
      </c>
      <c r="B1681" s="361" t="s">
        <v>695</v>
      </c>
      <c r="C1681" s="363" t="s">
        <v>696</v>
      </c>
      <c r="D1681" s="363" t="s">
        <v>697</v>
      </c>
      <c r="E1681" s="522" t="s">
        <v>698</v>
      </c>
      <c r="F1681" s="522"/>
      <c r="G1681" s="362" t="s">
        <v>699</v>
      </c>
      <c r="H1681" s="361" t="s">
        <v>700</v>
      </c>
      <c r="I1681" s="361" t="s">
        <v>701</v>
      </c>
      <c r="J1681" s="361" t="s">
        <v>702</v>
      </c>
    </row>
    <row r="1682" spans="1:10" ht="39" customHeight="1">
      <c r="A1682" s="359" t="s">
        <v>703</v>
      </c>
      <c r="B1682" s="360" t="s">
        <v>370</v>
      </c>
      <c r="C1682" s="359" t="s">
        <v>65</v>
      </c>
      <c r="D1682" s="359" t="s">
        <v>1729</v>
      </c>
      <c r="E1682" s="523" t="s">
        <v>942</v>
      </c>
      <c r="F1682" s="523"/>
      <c r="G1682" s="358" t="s">
        <v>1095</v>
      </c>
      <c r="H1682" s="357">
        <v>1</v>
      </c>
      <c r="I1682" s="356">
        <v>104.67</v>
      </c>
      <c r="J1682" s="356">
        <v>104.67</v>
      </c>
    </row>
    <row r="1683" spans="1:10" ht="20.100000000000001" customHeight="1">
      <c r="A1683" s="529"/>
      <c r="B1683" s="529"/>
      <c r="C1683" s="529"/>
      <c r="D1683" s="529"/>
      <c r="E1683" s="529"/>
      <c r="F1683" s="529" t="s">
        <v>943</v>
      </c>
      <c r="G1683" s="529"/>
      <c r="H1683" s="529"/>
      <c r="I1683" s="529"/>
      <c r="J1683" s="349">
        <v>0</v>
      </c>
    </row>
    <row r="1684" spans="1:10" ht="20.100000000000001" customHeight="1">
      <c r="A1684" s="529"/>
      <c r="B1684" s="529"/>
      <c r="C1684" s="529"/>
      <c r="D1684" s="529"/>
      <c r="E1684" s="529"/>
      <c r="F1684" s="529" t="s">
        <v>944</v>
      </c>
      <c r="G1684" s="529"/>
      <c r="H1684" s="529"/>
      <c r="I1684" s="529"/>
      <c r="J1684" s="349">
        <v>1</v>
      </c>
    </row>
    <row r="1685" spans="1:10" ht="20.100000000000001" customHeight="1">
      <c r="A1685" s="529"/>
      <c r="B1685" s="529"/>
      <c r="C1685" s="529"/>
      <c r="D1685" s="529"/>
      <c r="E1685" s="529"/>
      <c r="F1685" s="529" t="s">
        <v>945</v>
      </c>
      <c r="G1685" s="529"/>
      <c r="H1685" s="529"/>
      <c r="I1685" s="529"/>
      <c r="J1685" s="349">
        <v>0</v>
      </c>
    </row>
    <row r="1686" spans="1:10" ht="20.100000000000001" customHeight="1">
      <c r="A1686" s="363" t="s">
        <v>946</v>
      </c>
      <c r="B1686" s="361" t="s">
        <v>695</v>
      </c>
      <c r="C1686" s="363" t="s">
        <v>696</v>
      </c>
      <c r="D1686" s="363" t="s">
        <v>947</v>
      </c>
      <c r="E1686" s="361" t="s">
        <v>948</v>
      </c>
      <c r="F1686" s="361" t="s">
        <v>949</v>
      </c>
      <c r="G1686" s="361" t="s">
        <v>950</v>
      </c>
      <c r="H1686" s="361"/>
      <c r="I1686" s="361"/>
      <c r="J1686" s="361" t="s">
        <v>951</v>
      </c>
    </row>
    <row r="1687" spans="1:10" ht="51.95" customHeight="1">
      <c r="A1687" s="373" t="s">
        <v>724</v>
      </c>
      <c r="B1687" s="374" t="s">
        <v>1730</v>
      </c>
      <c r="C1687" s="373" t="s">
        <v>65</v>
      </c>
      <c r="D1687" s="373" t="s">
        <v>3100</v>
      </c>
      <c r="E1687" s="372">
        <v>1.1000000000000001</v>
      </c>
      <c r="F1687" s="371" t="s">
        <v>1095</v>
      </c>
      <c r="G1687" s="530" t="s">
        <v>3099</v>
      </c>
      <c r="H1687" s="530"/>
      <c r="I1687" s="528"/>
      <c r="J1687" s="370" t="s">
        <v>3098</v>
      </c>
    </row>
    <row r="1688" spans="1:10" ht="20.100000000000001" customHeight="1">
      <c r="A1688" s="529"/>
      <c r="B1688" s="529"/>
      <c r="C1688" s="529"/>
      <c r="D1688" s="529"/>
      <c r="E1688" s="529"/>
      <c r="F1688" s="529" t="s">
        <v>955</v>
      </c>
      <c r="G1688" s="529"/>
      <c r="H1688" s="529"/>
      <c r="I1688" s="529"/>
      <c r="J1688" s="349">
        <v>16.158999999999999</v>
      </c>
    </row>
    <row r="1689" spans="1:10" ht="20.100000000000001" customHeight="1">
      <c r="A1689" s="363" t="s">
        <v>956</v>
      </c>
      <c r="B1689" s="361" t="s">
        <v>695</v>
      </c>
      <c r="C1689" s="363" t="s">
        <v>696</v>
      </c>
      <c r="D1689" s="363" t="s">
        <v>957</v>
      </c>
      <c r="E1689" s="361" t="s">
        <v>948</v>
      </c>
      <c r="F1689" s="361" t="s">
        <v>949</v>
      </c>
      <c r="G1689" s="361" t="s">
        <v>950</v>
      </c>
      <c r="H1689" s="361"/>
      <c r="I1689" s="361"/>
      <c r="J1689" s="361" t="s">
        <v>951</v>
      </c>
    </row>
    <row r="1690" spans="1:10" ht="24" customHeight="1">
      <c r="A1690" s="354" t="s">
        <v>703</v>
      </c>
      <c r="B1690" s="355" t="s">
        <v>1460</v>
      </c>
      <c r="C1690" s="354" t="s">
        <v>65</v>
      </c>
      <c r="D1690" s="354" t="s">
        <v>1461</v>
      </c>
      <c r="E1690" s="352">
        <v>1.5</v>
      </c>
      <c r="F1690" s="353" t="s">
        <v>963</v>
      </c>
      <c r="G1690" s="531" t="s">
        <v>3070</v>
      </c>
      <c r="H1690" s="531"/>
      <c r="I1690" s="520"/>
      <c r="J1690" s="364" t="s">
        <v>3097</v>
      </c>
    </row>
    <row r="1691" spans="1:10" ht="24" customHeight="1">
      <c r="A1691" s="354" t="s">
        <v>703</v>
      </c>
      <c r="B1691" s="355" t="s">
        <v>962</v>
      </c>
      <c r="C1691" s="354" t="s">
        <v>65</v>
      </c>
      <c r="D1691" s="354" t="s">
        <v>709</v>
      </c>
      <c r="E1691" s="352">
        <v>1.5</v>
      </c>
      <c r="F1691" s="353" t="s">
        <v>963</v>
      </c>
      <c r="G1691" s="531" t="s">
        <v>3063</v>
      </c>
      <c r="H1691" s="531"/>
      <c r="I1691" s="520"/>
      <c r="J1691" s="364" t="s">
        <v>3096</v>
      </c>
    </row>
    <row r="1692" spans="1:10" ht="20.100000000000001" customHeight="1" thickBot="1">
      <c r="A1692" s="529"/>
      <c r="B1692" s="529"/>
      <c r="C1692" s="529"/>
      <c r="D1692" s="529"/>
      <c r="E1692" s="529"/>
      <c r="F1692" s="529" t="s">
        <v>966</v>
      </c>
      <c r="G1692" s="529"/>
      <c r="H1692" s="529"/>
      <c r="I1692" s="529"/>
      <c r="J1692" s="349">
        <v>88.515000000000001</v>
      </c>
    </row>
    <row r="1693" spans="1:10" ht="0.95" customHeight="1" thickTop="1">
      <c r="A1693" s="350"/>
      <c r="B1693" s="350"/>
      <c r="C1693" s="350"/>
      <c r="D1693" s="350"/>
      <c r="E1693" s="350"/>
      <c r="F1693" s="350"/>
      <c r="G1693" s="350"/>
      <c r="H1693" s="350"/>
      <c r="I1693" s="350"/>
      <c r="J1693" s="350"/>
    </row>
    <row r="1694" spans="1:10" ht="18" customHeight="1">
      <c r="A1694" s="363" t="s">
        <v>1990</v>
      </c>
      <c r="B1694" s="361" t="s">
        <v>695</v>
      </c>
      <c r="C1694" s="363" t="s">
        <v>696</v>
      </c>
      <c r="D1694" s="363" t="s">
        <v>697</v>
      </c>
      <c r="E1694" s="522" t="s">
        <v>698</v>
      </c>
      <c r="F1694" s="522"/>
      <c r="G1694" s="362" t="s">
        <v>699</v>
      </c>
      <c r="H1694" s="361" t="s">
        <v>700</v>
      </c>
      <c r="I1694" s="361" t="s">
        <v>701</v>
      </c>
      <c r="J1694" s="361" t="s">
        <v>702</v>
      </c>
    </row>
    <row r="1695" spans="1:10" ht="39" customHeight="1">
      <c r="A1695" s="359" t="s">
        <v>703</v>
      </c>
      <c r="B1695" s="360" t="s">
        <v>504</v>
      </c>
      <c r="C1695" s="359" t="s">
        <v>705</v>
      </c>
      <c r="D1695" s="359" t="s">
        <v>1991</v>
      </c>
      <c r="E1695" s="523" t="s">
        <v>800</v>
      </c>
      <c r="F1695" s="523"/>
      <c r="G1695" s="358" t="s">
        <v>6</v>
      </c>
      <c r="H1695" s="357">
        <v>1</v>
      </c>
      <c r="I1695" s="356">
        <v>206.21</v>
      </c>
      <c r="J1695" s="356">
        <v>206.21</v>
      </c>
    </row>
    <row r="1696" spans="1:10" ht="24" customHeight="1">
      <c r="A1696" s="354" t="s">
        <v>707</v>
      </c>
      <c r="B1696" s="355" t="s">
        <v>1502</v>
      </c>
      <c r="C1696" s="354" t="s">
        <v>21</v>
      </c>
      <c r="D1696" s="354" t="s">
        <v>1461</v>
      </c>
      <c r="E1696" s="520" t="s">
        <v>710</v>
      </c>
      <c r="F1696" s="520"/>
      <c r="G1696" s="353" t="s">
        <v>711</v>
      </c>
      <c r="H1696" s="352">
        <v>0.20899999999999999</v>
      </c>
      <c r="I1696" s="351">
        <v>34.11</v>
      </c>
      <c r="J1696" s="351">
        <v>7.12</v>
      </c>
    </row>
    <row r="1697" spans="1:10" ht="26.1" customHeight="1">
      <c r="A1697" s="354" t="s">
        <v>707</v>
      </c>
      <c r="B1697" s="355" t="s">
        <v>1500</v>
      </c>
      <c r="C1697" s="354" t="s">
        <v>21</v>
      </c>
      <c r="D1697" s="354" t="s">
        <v>1501</v>
      </c>
      <c r="E1697" s="520" t="s">
        <v>710</v>
      </c>
      <c r="F1697" s="520"/>
      <c r="G1697" s="353" t="s">
        <v>711</v>
      </c>
      <c r="H1697" s="352">
        <v>0.20899999999999999</v>
      </c>
      <c r="I1697" s="351">
        <v>28.03</v>
      </c>
      <c r="J1697" s="351">
        <v>5.85</v>
      </c>
    </row>
    <row r="1698" spans="1:10" ht="39" customHeight="1" thickBot="1">
      <c r="A1698" s="373" t="s">
        <v>724</v>
      </c>
      <c r="B1698" s="374" t="s">
        <v>1992</v>
      </c>
      <c r="C1698" s="373" t="s">
        <v>21</v>
      </c>
      <c r="D1698" s="373" t="s">
        <v>1993</v>
      </c>
      <c r="E1698" s="528" t="s">
        <v>727</v>
      </c>
      <c r="F1698" s="528"/>
      <c r="G1698" s="371" t="s">
        <v>6</v>
      </c>
      <c r="H1698" s="372">
        <v>1</v>
      </c>
      <c r="I1698" s="378">
        <v>193.24</v>
      </c>
      <c r="J1698" s="378">
        <v>193.24</v>
      </c>
    </row>
    <row r="1699" spans="1:10" ht="0.95" customHeight="1" thickTop="1">
      <c r="A1699" s="350"/>
      <c r="B1699" s="350"/>
      <c r="C1699" s="350"/>
      <c r="D1699" s="350"/>
      <c r="E1699" s="350"/>
      <c r="F1699" s="350"/>
      <c r="G1699" s="350"/>
      <c r="H1699" s="350"/>
      <c r="I1699" s="350"/>
      <c r="J1699" s="350"/>
    </row>
    <row r="1700" spans="1:10" ht="18" customHeight="1">
      <c r="A1700" s="363" t="s">
        <v>1994</v>
      </c>
      <c r="B1700" s="361" t="s">
        <v>695</v>
      </c>
      <c r="C1700" s="363" t="s">
        <v>696</v>
      </c>
      <c r="D1700" s="363" t="s">
        <v>697</v>
      </c>
      <c r="E1700" s="522" t="s">
        <v>698</v>
      </c>
      <c r="F1700" s="522"/>
      <c r="G1700" s="362" t="s">
        <v>699</v>
      </c>
      <c r="H1700" s="361" t="s">
        <v>700</v>
      </c>
      <c r="I1700" s="361" t="s">
        <v>701</v>
      </c>
      <c r="J1700" s="361" t="s">
        <v>702</v>
      </c>
    </row>
    <row r="1701" spans="1:10" ht="78" customHeight="1">
      <c r="A1701" s="359" t="s">
        <v>703</v>
      </c>
      <c r="B1701" s="360" t="s">
        <v>367</v>
      </c>
      <c r="C1701" s="359" t="s">
        <v>65</v>
      </c>
      <c r="D1701" s="359" t="s">
        <v>1711</v>
      </c>
      <c r="E1701" s="523" t="s">
        <v>942</v>
      </c>
      <c r="F1701" s="523"/>
      <c r="G1701" s="358" t="s">
        <v>990</v>
      </c>
      <c r="H1701" s="357">
        <v>1</v>
      </c>
      <c r="I1701" s="356">
        <v>2040.97</v>
      </c>
      <c r="J1701" s="356">
        <v>2040.97</v>
      </c>
    </row>
    <row r="1702" spans="1:10" ht="20.100000000000001" customHeight="1">
      <c r="A1702" s="529"/>
      <c r="B1702" s="529"/>
      <c r="C1702" s="529"/>
      <c r="D1702" s="529"/>
      <c r="E1702" s="529"/>
      <c r="F1702" s="529" t="s">
        <v>943</v>
      </c>
      <c r="G1702" s="529"/>
      <c r="H1702" s="529"/>
      <c r="I1702" s="529"/>
      <c r="J1702" s="349">
        <v>0</v>
      </c>
    </row>
    <row r="1703" spans="1:10" ht="20.100000000000001" customHeight="1">
      <c r="A1703" s="529"/>
      <c r="B1703" s="529"/>
      <c r="C1703" s="529"/>
      <c r="D1703" s="529"/>
      <c r="E1703" s="529"/>
      <c r="F1703" s="529" t="s">
        <v>944</v>
      </c>
      <c r="G1703" s="529"/>
      <c r="H1703" s="529"/>
      <c r="I1703" s="529"/>
      <c r="J1703" s="349">
        <v>1</v>
      </c>
    </row>
    <row r="1704" spans="1:10" ht="20.100000000000001" customHeight="1">
      <c r="A1704" s="529"/>
      <c r="B1704" s="529"/>
      <c r="C1704" s="529"/>
      <c r="D1704" s="529"/>
      <c r="E1704" s="529"/>
      <c r="F1704" s="529" t="s">
        <v>945</v>
      </c>
      <c r="G1704" s="529"/>
      <c r="H1704" s="529"/>
      <c r="I1704" s="529"/>
      <c r="J1704" s="349">
        <v>0</v>
      </c>
    </row>
    <row r="1705" spans="1:10" ht="20.100000000000001" customHeight="1">
      <c r="A1705" s="363" t="s">
        <v>946</v>
      </c>
      <c r="B1705" s="361" t="s">
        <v>695</v>
      </c>
      <c r="C1705" s="363" t="s">
        <v>696</v>
      </c>
      <c r="D1705" s="363" t="s">
        <v>947</v>
      </c>
      <c r="E1705" s="361" t="s">
        <v>948</v>
      </c>
      <c r="F1705" s="361" t="s">
        <v>949</v>
      </c>
      <c r="G1705" s="361" t="s">
        <v>950</v>
      </c>
      <c r="H1705" s="361"/>
      <c r="I1705" s="361"/>
      <c r="J1705" s="361" t="s">
        <v>951</v>
      </c>
    </row>
    <row r="1706" spans="1:10" ht="51.95" customHeight="1">
      <c r="A1706" s="373" t="s">
        <v>724</v>
      </c>
      <c r="B1706" s="374" t="s">
        <v>1712</v>
      </c>
      <c r="C1706" s="373" t="s">
        <v>65</v>
      </c>
      <c r="D1706" s="373" t="s">
        <v>1713</v>
      </c>
      <c r="E1706" s="372">
        <v>1</v>
      </c>
      <c r="F1706" s="371" t="s">
        <v>990</v>
      </c>
      <c r="G1706" s="530" t="s">
        <v>3095</v>
      </c>
      <c r="H1706" s="530"/>
      <c r="I1706" s="528"/>
      <c r="J1706" s="370" t="s">
        <v>3095</v>
      </c>
    </row>
    <row r="1707" spans="1:10" ht="20.100000000000001" customHeight="1">
      <c r="A1707" s="529"/>
      <c r="B1707" s="529"/>
      <c r="C1707" s="529"/>
      <c r="D1707" s="529"/>
      <c r="E1707" s="529"/>
      <c r="F1707" s="529" t="s">
        <v>955</v>
      </c>
      <c r="G1707" s="529"/>
      <c r="H1707" s="529"/>
      <c r="I1707" s="529"/>
      <c r="J1707" s="349">
        <v>1487.84</v>
      </c>
    </row>
    <row r="1708" spans="1:10" ht="20.100000000000001" customHeight="1">
      <c r="A1708" s="363" t="s">
        <v>956</v>
      </c>
      <c r="B1708" s="361" t="s">
        <v>695</v>
      </c>
      <c r="C1708" s="363" t="s">
        <v>696</v>
      </c>
      <c r="D1708" s="363" t="s">
        <v>957</v>
      </c>
      <c r="E1708" s="361" t="s">
        <v>948</v>
      </c>
      <c r="F1708" s="361" t="s">
        <v>949</v>
      </c>
      <c r="G1708" s="361" t="s">
        <v>950</v>
      </c>
      <c r="H1708" s="361"/>
      <c r="I1708" s="361"/>
      <c r="J1708" s="361" t="s">
        <v>951</v>
      </c>
    </row>
    <row r="1709" spans="1:10" ht="78" customHeight="1">
      <c r="A1709" s="354" t="s">
        <v>703</v>
      </c>
      <c r="B1709" s="355" t="s">
        <v>1725</v>
      </c>
      <c r="C1709" s="354" t="s">
        <v>65</v>
      </c>
      <c r="D1709" s="354" t="s">
        <v>1726</v>
      </c>
      <c r="E1709" s="352">
        <v>0.67584</v>
      </c>
      <c r="F1709" s="353" t="s">
        <v>1727</v>
      </c>
      <c r="G1709" s="531" t="s">
        <v>3094</v>
      </c>
      <c r="H1709" s="531"/>
      <c r="I1709" s="520"/>
      <c r="J1709" s="364" t="s">
        <v>3093</v>
      </c>
    </row>
    <row r="1710" spans="1:10" ht="26.1" customHeight="1">
      <c r="A1710" s="354" t="s">
        <v>703</v>
      </c>
      <c r="B1710" s="355" t="s">
        <v>1397</v>
      </c>
      <c r="C1710" s="354" t="s">
        <v>65</v>
      </c>
      <c r="D1710" s="354" t="s">
        <v>1398</v>
      </c>
      <c r="E1710" s="352">
        <v>0.84909000000000001</v>
      </c>
      <c r="F1710" s="353" t="s">
        <v>781</v>
      </c>
      <c r="G1710" s="531" t="s">
        <v>3092</v>
      </c>
      <c r="H1710" s="531"/>
      <c r="I1710" s="520"/>
      <c r="J1710" s="364" t="s">
        <v>3091</v>
      </c>
    </row>
    <row r="1711" spans="1:10" ht="24" customHeight="1">
      <c r="A1711" s="354" t="s">
        <v>703</v>
      </c>
      <c r="B1711" s="355" t="s">
        <v>962</v>
      </c>
      <c r="C1711" s="354" t="s">
        <v>65</v>
      </c>
      <c r="D1711" s="354" t="s">
        <v>709</v>
      </c>
      <c r="E1711" s="352">
        <v>0.91666669999999995</v>
      </c>
      <c r="F1711" s="353" t="s">
        <v>963</v>
      </c>
      <c r="G1711" s="531" t="s">
        <v>3063</v>
      </c>
      <c r="H1711" s="531"/>
      <c r="I1711" s="520"/>
      <c r="J1711" s="364" t="s">
        <v>3090</v>
      </c>
    </row>
    <row r="1712" spans="1:10" ht="65.099999999999994" customHeight="1">
      <c r="A1712" s="354" t="s">
        <v>703</v>
      </c>
      <c r="B1712" s="355" t="s">
        <v>1714</v>
      </c>
      <c r="C1712" s="354" t="s">
        <v>65</v>
      </c>
      <c r="D1712" s="354" t="s">
        <v>1715</v>
      </c>
      <c r="E1712" s="352">
        <v>1</v>
      </c>
      <c r="F1712" s="353" t="s">
        <v>990</v>
      </c>
      <c r="G1712" s="531" t="s">
        <v>3089</v>
      </c>
      <c r="H1712" s="531"/>
      <c r="I1712" s="520"/>
      <c r="J1712" s="364" t="s">
        <v>3089</v>
      </c>
    </row>
    <row r="1713" spans="1:10" ht="39" customHeight="1">
      <c r="A1713" s="354" t="s">
        <v>703</v>
      </c>
      <c r="B1713" s="355" t="s">
        <v>1718</v>
      </c>
      <c r="C1713" s="354" t="s">
        <v>65</v>
      </c>
      <c r="D1713" s="354" t="s">
        <v>1719</v>
      </c>
      <c r="E1713" s="352">
        <v>1.103817</v>
      </c>
      <c r="F1713" s="353" t="s">
        <v>781</v>
      </c>
      <c r="G1713" s="531" t="s">
        <v>3088</v>
      </c>
      <c r="H1713" s="531"/>
      <c r="I1713" s="520"/>
      <c r="J1713" s="364" t="s">
        <v>3087</v>
      </c>
    </row>
    <row r="1714" spans="1:10" ht="26.1" customHeight="1">
      <c r="A1714" s="354" t="s">
        <v>703</v>
      </c>
      <c r="B1714" s="355" t="s">
        <v>1720</v>
      </c>
      <c r="C1714" s="354" t="s">
        <v>65</v>
      </c>
      <c r="D1714" s="354" t="s">
        <v>1721</v>
      </c>
      <c r="E1714" s="352">
        <v>1.103817</v>
      </c>
      <c r="F1714" s="353" t="s">
        <v>781</v>
      </c>
      <c r="G1714" s="531" t="s">
        <v>1731</v>
      </c>
      <c r="H1714" s="531"/>
      <c r="I1714" s="520"/>
      <c r="J1714" s="364" t="s">
        <v>3086</v>
      </c>
    </row>
    <row r="1715" spans="1:10" ht="26.1" customHeight="1">
      <c r="A1715" s="354" t="s">
        <v>703</v>
      </c>
      <c r="B1715" s="355" t="s">
        <v>1716</v>
      </c>
      <c r="C1715" s="354" t="s">
        <v>65</v>
      </c>
      <c r="D1715" s="354" t="s">
        <v>1717</v>
      </c>
      <c r="E1715" s="352">
        <v>0.77190000000000003</v>
      </c>
      <c r="F1715" s="353" t="s">
        <v>758</v>
      </c>
      <c r="G1715" s="531" t="s">
        <v>1722</v>
      </c>
      <c r="H1715" s="531"/>
      <c r="I1715" s="520"/>
      <c r="J1715" s="364" t="s">
        <v>3085</v>
      </c>
    </row>
    <row r="1716" spans="1:10" ht="24" customHeight="1">
      <c r="A1716" s="354" t="s">
        <v>703</v>
      </c>
      <c r="B1716" s="355" t="s">
        <v>964</v>
      </c>
      <c r="C1716" s="354" t="s">
        <v>65</v>
      </c>
      <c r="D1716" s="354" t="s">
        <v>965</v>
      </c>
      <c r="E1716" s="352">
        <v>0.91666669999999995</v>
      </c>
      <c r="F1716" s="353" t="s">
        <v>963</v>
      </c>
      <c r="G1716" s="531" t="s">
        <v>3061</v>
      </c>
      <c r="H1716" s="531"/>
      <c r="I1716" s="520"/>
      <c r="J1716" s="364" t="s">
        <v>3084</v>
      </c>
    </row>
    <row r="1717" spans="1:10" ht="26.1" customHeight="1">
      <c r="A1717" s="354" t="s">
        <v>703</v>
      </c>
      <c r="B1717" s="355" t="s">
        <v>1723</v>
      </c>
      <c r="C1717" s="354" t="s">
        <v>65</v>
      </c>
      <c r="D1717" s="354" t="s">
        <v>1724</v>
      </c>
      <c r="E1717" s="352">
        <v>7.7189999999999995E-2</v>
      </c>
      <c r="F1717" s="353" t="s">
        <v>781</v>
      </c>
      <c r="G1717" s="531" t="s">
        <v>3083</v>
      </c>
      <c r="H1717" s="531"/>
      <c r="I1717" s="520"/>
      <c r="J1717" s="364" t="s">
        <v>3082</v>
      </c>
    </row>
    <row r="1718" spans="1:10" ht="20.100000000000001" customHeight="1" thickBot="1">
      <c r="A1718" s="529"/>
      <c r="B1718" s="529"/>
      <c r="C1718" s="529"/>
      <c r="D1718" s="529"/>
      <c r="E1718" s="529"/>
      <c r="F1718" s="529" t="s">
        <v>966</v>
      </c>
      <c r="G1718" s="529"/>
      <c r="H1718" s="529"/>
      <c r="I1718" s="529"/>
      <c r="J1718" s="349">
        <v>553.12789999999995</v>
      </c>
    </row>
    <row r="1719" spans="1:10" ht="0.95" customHeight="1" thickTop="1">
      <c r="A1719" s="350"/>
      <c r="B1719" s="350"/>
      <c r="C1719" s="350"/>
      <c r="D1719" s="350"/>
      <c r="E1719" s="350"/>
      <c r="F1719" s="350"/>
      <c r="G1719" s="350"/>
      <c r="H1719" s="350"/>
      <c r="I1719" s="350"/>
      <c r="J1719" s="350"/>
    </row>
    <row r="1720" spans="1:10" ht="18" customHeight="1">
      <c r="A1720" s="363" t="s">
        <v>1995</v>
      </c>
      <c r="B1720" s="361" t="s">
        <v>695</v>
      </c>
      <c r="C1720" s="363" t="s">
        <v>696</v>
      </c>
      <c r="D1720" s="363" t="s">
        <v>697</v>
      </c>
      <c r="E1720" s="522" t="s">
        <v>698</v>
      </c>
      <c r="F1720" s="522"/>
      <c r="G1720" s="362" t="s">
        <v>699</v>
      </c>
      <c r="H1720" s="361" t="s">
        <v>700</v>
      </c>
      <c r="I1720" s="361" t="s">
        <v>701</v>
      </c>
      <c r="J1720" s="361" t="s">
        <v>702</v>
      </c>
    </row>
    <row r="1721" spans="1:10" ht="26.1" customHeight="1">
      <c r="A1721" s="359" t="s">
        <v>703</v>
      </c>
      <c r="B1721" s="360" t="s">
        <v>509</v>
      </c>
      <c r="C1721" s="359" t="s">
        <v>705</v>
      </c>
      <c r="D1721" s="359" t="s">
        <v>510</v>
      </c>
      <c r="E1721" s="523" t="s">
        <v>800</v>
      </c>
      <c r="F1721" s="523"/>
      <c r="G1721" s="358" t="s">
        <v>39</v>
      </c>
      <c r="H1721" s="357">
        <v>1</v>
      </c>
      <c r="I1721" s="356">
        <v>92.44</v>
      </c>
      <c r="J1721" s="356">
        <v>92.44</v>
      </c>
    </row>
    <row r="1722" spans="1:10" ht="26.1" customHeight="1">
      <c r="A1722" s="354" t="s">
        <v>707</v>
      </c>
      <c r="B1722" s="355" t="s">
        <v>1500</v>
      </c>
      <c r="C1722" s="354" t="s">
        <v>21</v>
      </c>
      <c r="D1722" s="354" t="s">
        <v>1501</v>
      </c>
      <c r="E1722" s="520" t="s">
        <v>710</v>
      </c>
      <c r="F1722" s="520"/>
      <c r="G1722" s="353" t="s">
        <v>711</v>
      </c>
      <c r="H1722" s="352">
        <v>0.152</v>
      </c>
      <c r="I1722" s="351">
        <v>28.03</v>
      </c>
      <c r="J1722" s="351">
        <v>4.26</v>
      </c>
    </row>
    <row r="1723" spans="1:10" ht="24" customHeight="1">
      <c r="A1723" s="354" t="s">
        <v>707</v>
      </c>
      <c r="B1723" s="355" t="s">
        <v>1502</v>
      </c>
      <c r="C1723" s="354" t="s">
        <v>21</v>
      </c>
      <c r="D1723" s="354" t="s">
        <v>1461</v>
      </c>
      <c r="E1723" s="520" t="s">
        <v>710</v>
      </c>
      <c r="F1723" s="520"/>
      <c r="G1723" s="353" t="s">
        <v>711</v>
      </c>
      <c r="H1723" s="352">
        <v>0.152</v>
      </c>
      <c r="I1723" s="351">
        <v>34.11</v>
      </c>
      <c r="J1723" s="351">
        <v>5.18</v>
      </c>
    </row>
    <row r="1724" spans="1:10" ht="26.1" customHeight="1">
      <c r="A1724" s="373" t="s">
        <v>724</v>
      </c>
      <c r="B1724" s="374" t="s">
        <v>1747</v>
      </c>
      <c r="C1724" s="373" t="s">
        <v>21</v>
      </c>
      <c r="D1724" s="373" t="s">
        <v>1748</v>
      </c>
      <c r="E1724" s="528" t="s">
        <v>727</v>
      </c>
      <c r="F1724" s="528"/>
      <c r="G1724" s="371" t="s">
        <v>6</v>
      </c>
      <c r="H1724" s="372">
        <v>8.9999999999999993E-3</v>
      </c>
      <c r="I1724" s="378">
        <v>6.41</v>
      </c>
      <c r="J1724" s="378">
        <v>5.7689999999999998E-2</v>
      </c>
    </row>
    <row r="1725" spans="1:10" ht="26.1" customHeight="1" thickBot="1">
      <c r="A1725" s="373" t="s">
        <v>724</v>
      </c>
      <c r="B1725" s="374" t="s">
        <v>1996</v>
      </c>
      <c r="C1725" s="373" t="s">
        <v>1209</v>
      </c>
      <c r="D1725" s="373" t="s">
        <v>1997</v>
      </c>
      <c r="E1725" s="528" t="s">
        <v>727</v>
      </c>
      <c r="F1725" s="528"/>
      <c r="G1725" s="371" t="s">
        <v>1095</v>
      </c>
      <c r="H1725" s="372">
        <v>1.05</v>
      </c>
      <c r="I1725" s="378">
        <v>79</v>
      </c>
      <c r="J1725" s="378">
        <v>82.95</v>
      </c>
    </row>
    <row r="1726" spans="1:10" ht="0.95" customHeight="1" thickTop="1">
      <c r="A1726" s="350"/>
      <c r="B1726" s="350"/>
      <c r="C1726" s="350"/>
      <c r="D1726" s="350"/>
      <c r="E1726" s="350"/>
      <c r="F1726" s="350"/>
      <c r="G1726" s="350"/>
      <c r="H1726" s="350"/>
      <c r="I1726" s="350"/>
      <c r="J1726" s="350"/>
    </row>
    <row r="1727" spans="1:10" ht="18" customHeight="1">
      <c r="A1727" s="363" t="s">
        <v>1998</v>
      </c>
      <c r="B1727" s="361" t="s">
        <v>695</v>
      </c>
      <c r="C1727" s="363" t="s">
        <v>696</v>
      </c>
      <c r="D1727" s="363" t="s">
        <v>697</v>
      </c>
      <c r="E1727" s="522" t="s">
        <v>698</v>
      </c>
      <c r="F1727" s="522"/>
      <c r="G1727" s="362" t="s">
        <v>699</v>
      </c>
      <c r="H1727" s="361" t="s">
        <v>700</v>
      </c>
      <c r="I1727" s="361" t="s">
        <v>701</v>
      </c>
      <c r="J1727" s="361" t="s">
        <v>702</v>
      </c>
    </row>
    <row r="1728" spans="1:10" ht="39" customHeight="1">
      <c r="A1728" s="359" t="s">
        <v>703</v>
      </c>
      <c r="B1728" s="360" t="s">
        <v>512</v>
      </c>
      <c r="C1728" s="359" t="s">
        <v>65</v>
      </c>
      <c r="D1728" s="359" t="s">
        <v>1999</v>
      </c>
      <c r="E1728" s="523" t="s">
        <v>942</v>
      </c>
      <c r="F1728" s="523"/>
      <c r="G1728" s="358" t="s">
        <v>1095</v>
      </c>
      <c r="H1728" s="357">
        <v>1</v>
      </c>
      <c r="I1728" s="356">
        <v>82.85</v>
      </c>
      <c r="J1728" s="356">
        <v>82.85</v>
      </c>
    </row>
    <row r="1729" spans="1:10" ht="20.100000000000001" customHeight="1">
      <c r="A1729" s="529"/>
      <c r="B1729" s="529"/>
      <c r="C1729" s="529"/>
      <c r="D1729" s="529"/>
      <c r="E1729" s="529"/>
      <c r="F1729" s="529" t="s">
        <v>943</v>
      </c>
      <c r="G1729" s="529"/>
      <c r="H1729" s="529"/>
      <c r="I1729" s="529"/>
      <c r="J1729" s="349">
        <v>0</v>
      </c>
    </row>
    <row r="1730" spans="1:10" ht="20.100000000000001" customHeight="1">
      <c r="A1730" s="529"/>
      <c r="B1730" s="529"/>
      <c r="C1730" s="529"/>
      <c r="D1730" s="529"/>
      <c r="E1730" s="529"/>
      <c r="F1730" s="529" t="s">
        <v>944</v>
      </c>
      <c r="G1730" s="529"/>
      <c r="H1730" s="529"/>
      <c r="I1730" s="529"/>
      <c r="J1730" s="349">
        <v>1</v>
      </c>
    </row>
    <row r="1731" spans="1:10" ht="20.100000000000001" customHeight="1">
      <c r="A1731" s="529"/>
      <c r="B1731" s="529"/>
      <c r="C1731" s="529"/>
      <c r="D1731" s="529"/>
      <c r="E1731" s="529"/>
      <c r="F1731" s="529" t="s">
        <v>945</v>
      </c>
      <c r="G1731" s="529"/>
      <c r="H1731" s="529"/>
      <c r="I1731" s="529"/>
      <c r="J1731" s="349">
        <v>0</v>
      </c>
    </row>
    <row r="1732" spans="1:10" ht="20.100000000000001" customHeight="1">
      <c r="A1732" s="363" t="s">
        <v>946</v>
      </c>
      <c r="B1732" s="361" t="s">
        <v>695</v>
      </c>
      <c r="C1732" s="363" t="s">
        <v>696</v>
      </c>
      <c r="D1732" s="363" t="s">
        <v>947</v>
      </c>
      <c r="E1732" s="361" t="s">
        <v>948</v>
      </c>
      <c r="F1732" s="361" t="s">
        <v>949</v>
      </c>
      <c r="G1732" s="361" t="s">
        <v>950</v>
      </c>
      <c r="H1732" s="361"/>
      <c r="I1732" s="361"/>
      <c r="J1732" s="361" t="s">
        <v>951</v>
      </c>
    </row>
    <row r="1733" spans="1:10" ht="39" customHeight="1">
      <c r="A1733" s="373" t="s">
        <v>724</v>
      </c>
      <c r="B1733" s="374" t="s">
        <v>2000</v>
      </c>
      <c r="C1733" s="373" t="s">
        <v>65</v>
      </c>
      <c r="D1733" s="373" t="s">
        <v>3081</v>
      </c>
      <c r="E1733" s="372">
        <v>1.02</v>
      </c>
      <c r="F1733" s="371" t="s">
        <v>1095</v>
      </c>
      <c r="G1733" s="530" t="s">
        <v>3080</v>
      </c>
      <c r="H1733" s="530"/>
      <c r="I1733" s="528"/>
      <c r="J1733" s="370" t="s">
        <v>3079</v>
      </c>
    </row>
    <row r="1734" spans="1:10" ht="20.100000000000001" customHeight="1">
      <c r="A1734" s="529"/>
      <c r="B1734" s="529"/>
      <c r="C1734" s="529"/>
      <c r="D1734" s="529"/>
      <c r="E1734" s="529"/>
      <c r="F1734" s="529" t="s">
        <v>955</v>
      </c>
      <c r="G1734" s="529"/>
      <c r="H1734" s="529"/>
      <c r="I1734" s="529"/>
      <c r="J1734" s="349">
        <v>75.061800000000005</v>
      </c>
    </row>
    <row r="1735" spans="1:10" ht="20.100000000000001" customHeight="1">
      <c r="A1735" s="363" t="s">
        <v>956</v>
      </c>
      <c r="B1735" s="361" t="s">
        <v>695</v>
      </c>
      <c r="C1735" s="363" t="s">
        <v>696</v>
      </c>
      <c r="D1735" s="363" t="s">
        <v>957</v>
      </c>
      <c r="E1735" s="361" t="s">
        <v>948</v>
      </c>
      <c r="F1735" s="361" t="s">
        <v>949</v>
      </c>
      <c r="G1735" s="361" t="s">
        <v>950</v>
      </c>
      <c r="H1735" s="361"/>
      <c r="I1735" s="361"/>
      <c r="J1735" s="361" t="s">
        <v>951</v>
      </c>
    </row>
    <row r="1736" spans="1:10" ht="24" customHeight="1">
      <c r="A1736" s="354" t="s">
        <v>703</v>
      </c>
      <c r="B1736" s="355" t="s">
        <v>1460</v>
      </c>
      <c r="C1736" s="354" t="s">
        <v>65</v>
      </c>
      <c r="D1736" s="354" t="s">
        <v>1461</v>
      </c>
      <c r="E1736" s="352">
        <v>0.1253561</v>
      </c>
      <c r="F1736" s="353" t="s">
        <v>963</v>
      </c>
      <c r="G1736" s="531" t="s">
        <v>3070</v>
      </c>
      <c r="H1736" s="531"/>
      <c r="I1736" s="520"/>
      <c r="J1736" s="364" t="s">
        <v>1694</v>
      </c>
    </row>
    <row r="1737" spans="1:10" ht="26.1" customHeight="1">
      <c r="A1737" s="354" t="s">
        <v>703</v>
      </c>
      <c r="B1737" s="355" t="s">
        <v>1458</v>
      </c>
      <c r="C1737" s="354" t="s">
        <v>65</v>
      </c>
      <c r="D1737" s="354" t="s">
        <v>1459</v>
      </c>
      <c r="E1737" s="352">
        <v>0.1253561</v>
      </c>
      <c r="F1737" s="353" t="s">
        <v>963</v>
      </c>
      <c r="G1737" s="531" t="s">
        <v>3068</v>
      </c>
      <c r="H1737" s="531"/>
      <c r="I1737" s="520"/>
      <c r="J1737" s="364" t="s">
        <v>3078</v>
      </c>
    </row>
    <row r="1738" spans="1:10" ht="20.100000000000001" customHeight="1" thickBot="1">
      <c r="A1738" s="529"/>
      <c r="B1738" s="529"/>
      <c r="C1738" s="529"/>
      <c r="D1738" s="529"/>
      <c r="E1738" s="529"/>
      <c r="F1738" s="529" t="s">
        <v>966</v>
      </c>
      <c r="G1738" s="529"/>
      <c r="H1738" s="529"/>
      <c r="I1738" s="529"/>
      <c r="J1738" s="349">
        <v>7.7922000000000002</v>
      </c>
    </row>
    <row r="1739" spans="1:10" ht="0.95" customHeight="1" thickTop="1">
      <c r="A1739" s="350"/>
      <c r="B1739" s="350"/>
      <c r="C1739" s="350"/>
      <c r="D1739" s="350"/>
      <c r="E1739" s="350"/>
      <c r="F1739" s="350"/>
      <c r="G1739" s="350"/>
      <c r="H1739" s="350"/>
      <c r="I1739" s="350"/>
      <c r="J1739" s="350"/>
    </row>
    <row r="1740" spans="1:10" ht="18" customHeight="1">
      <c r="A1740" s="363" t="s">
        <v>2001</v>
      </c>
      <c r="B1740" s="361" t="s">
        <v>695</v>
      </c>
      <c r="C1740" s="363" t="s">
        <v>696</v>
      </c>
      <c r="D1740" s="363" t="s">
        <v>697</v>
      </c>
      <c r="E1740" s="522" t="s">
        <v>698</v>
      </c>
      <c r="F1740" s="522"/>
      <c r="G1740" s="362" t="s">
        <v>699</v>
      </c>
      <c r="H1740" s="361" t="s">
        <v>700</v>
      </c>
      <c r="I1740" s="361" t="s">
        <v>701</v>
      </c>
      <c r="J1740" s="361" t="s">
        <v>702</v>
      </c>
    </row>
    <row r="1741" spans="1:10" ht="26.1" customHeight="1">
      <c r="A1741" s="359" t="s">
        <v>703</v>
      </c>
      <c r="B1741" s="360" t="s">
        <v>515</v>
      </c>
      <c r="C1741" s="359" t="s">
        <v>705</v>
      </c>
      <c r="D1741" s="359" t="s">
        <v>2002</v>
      </c>
      <c r="E1741" s="523" t="s">
        <v>800</v>
      </c>
      <c r="F1741" s="523"/>
      <c r="G1741" s="358" t="s">
        <v>6</v>
      </c>
      <c r="H1741" s="357">
        <v>1</v>
      </c>
      <c r="I1741" s="356">
        <v>41.35</v>
      </c>
      <c r="J1741" s="356">
        <v>41.35</v>
      </c>
    </row>
    <row r="1742" spans="1:10" ht="24" customHeight="1">
      <c r="A1742" s="354" t="s">
        <v>707</v>
      </c>
      <c r="B1742" s="355" t="s">
        <v>708</v>
      </c>
      <c r="C1742" s="354" t="s">
        <v>21</v>
      </c>
      <c r="D1742" s="354" t="s">
        <v>709</v>
      </c>
      <c r="E1742" s="520" t="s">
        <v>710</v>
      </c>
      <c r="F1742" s="520"/>
      <c r="G1742" s="353" t="s">
        <v>711</v>
      </c>
      <c r="H1742" s="352">
        <v>0.2</v>
      </c>
      <c r="I1742" s="351">
        <v>24.88</v>
      </c>
      <c r="J1742" s="351">
        <v>4.97</v>
      </c>
    </row>
    <row r="1743" spans="1:10" ht="24" customHeight="1">
      <c r="A1743" s="354" t="s">
        <v>707</v>
      </c>
      <c r="B1743" s="355" t="s">
        <v>1502</v>
      </c>
      <c r="C1743" s="354" t="s">
        <v>21</v>
      </c>
      <c r="D1743" s="354" t="s">
        <v>1461</v>
      </c>
      <c r="E1743" s="520" t="s">
        <v>710</v>
      </c>
      <c r="F1743" s="520"/>
      <c r="G1743" s="353" t="s">
        <v>711</v>
      </c>
      <c r="H1743" s="352">
        <v>0.2</v>
      </c>
      <c r="I1743" s="351">
        <v>34.11</v>
      </c>
      <c r="J1743" s="351">
        <v>6.82</v>
      </c>
    </row>
    <row r="1744" spans="1:10" ht="26.1" customHeight="1" thickBot="1">
      <c r="A1744" s="373" t="s">
        <v>724</v>
      </c>
      <c r="B1744" s="374" t="s">
        <v>2003</v>
      </c>
      <c r="C1744" s="373" t="s">
        <v>21</v>
      </c>
      <c r="D1744" s="373" t="s">
        <v>2004</v>
      </c>
      <c r="E1744" s="528" t="s">
        <v>727</v>
      </c>
      <c r="F1744" s="528"/>
      <c r="G1744" s="371" t="s">
        <v>6</v>
      </c>
      <c r="H1744" s="372">
        <v>1</v>
      </c>
      <c r="I1744" s="378">
        <v>29.56</v>
      </c>
      <c r="J1744" s="378">
        <v>29.56</v>
      </c>
    </row>
    <row r="1745" spans="1:10" ht="0.95" customHeight="1" thickTop="1">
      <c r="A1745" s="350"/>
      <c r="B1745" s="350"/>
      <c r="C1745" s="350"/>
      <c r="D1745" s="350"/>
      <c r="E1745" s="350"/>
      <c r="F1745" s="350"/>
      <c r="G1745" s="350"/>
      <c r="H1745" s="350"/>
      <c r="I1745" s="350"/>
      <c r="J1745" s="350"/>
    </row>
    <row r="1746" spans="1:10" ht="18" customHeight="1">
      <c r="A1746" s="363" t="s">
        <v>2005</v>
      </c>
      <c r="B1746" s="361" t="s">
        <v>695</v>
      </c>
      <c r="C1746" s="363" t="s">
        <v>696</v>
      </c>
      <c r="D1746" s="363" t="s">
        <v>697</v>
      </c>
      <c r="E1746" s="522" t="s">
        <v>698</v>
      </c>
      <c r="F1746" s="522"/>
      <c r="G1746" s="362" t="s">
        <v>699</v>
      </c>
      <c r="H1746" s="361" t="s">
        <v>700</v>
      </c>
      <c r="I1746" s="361" t="s">
        <v>701</v>
      </c>
      <c r="J1746" s="361" t="s">
        <v>702</v>
      </c>
    </row>
    <row r="1747" spans="1:10" ht="39" customHeight="1">
      <c r="A1747" s="359" t="s">
        <v>703</v>
      </c>
      <c r="B1747" s="360" t="s">
        <v>518</v>
      </c>
      <c r="C1747" s="359" t="s">
        <v>705</v>
      </c>
      <c r="D1747" s="359" t="s">
        <v>2006</v>
      </c>
      <c r="E1747" s="523" t="s">
        <v>800</v>
      </c>
      <c r="F1747" s="523"/>
      <c r="G1747" s="358" t="s">
        <v>6</v>
      </c>
      <c r="H1747" s="357">
        <v>1</v>
      </c>
      <c r="I1747" s="356">
        <v>20.77</v>
      </c>
      <c r="J1747" s="356">
        <v>20.77</v>
      </c>
    </row>
    <row r="1748" spans="1:10" ht="24" customHeight="1">
      <c r="A1748" s="354" t="s">
        <v>707</v>
      </c>
      <c r="B1748" s="355" t="s">
        <v>1502</v>
      </c>
      <c r="C1748" s="354" t="s">
        <v>21</v>
      </c>
      <c r="D1748" s="354" t="s">
        <v>1461</v>
      </c>
      <c r="E1748" s="520" t="s">
        <v>710</v>
      </c>
      <c r="F1748" s="520"/>
      <c r="G1748" s="353" t="s">
        <v>711</v>
      </c>
      <c r="H1748" s="352">
        <v>0.14000000000000001</v>
      </c>
      <c r="I1748" s="351">
        <v>34.11</v>
      </c>
      <c r="J1748" s="351">
        <v>4.7699999999999996</v>
      </c>
    </row>
    <row r="1749" spans="1:10" ht="26.1" customHeight="1" thickBot="1">
      <c r="A1749" s="373" t="s">
        <v>724</v>
      </c>
      <c r="B1749" s="374" t="s">
        <v>2007</v>
      </c>
      <c r="C1749" s="373" t="s">
        <v>21</v>
      </c>
      <c r="D1749" s="373" t="s">
        <v>2008</v>
      </c>
      <c r="E1749" s="528" t="s">
        <v>727</v>
      </c>
      <c r="F1749" s="528"/>
      <c r="G1749" s="371" t="s">
        <v>6</v>
      </c>
      <c r="H1749" s="372">
        <v>1</v>
      </c>
      <c r="I1749" s="378">
        <v>16</v>
      </c>
      <c r="J1749" s="378">
        <v>16</v>
      </c>
    </row>
    <row r="1750" spans="1:10" ht="0.95" customHeight="1" thickTop="1">
      <c r="A1750" s="350"/>
      <c r="B1750" s="350"/>
      <c r="C1750" s="350"/>
      <c r="D1750" s="350"/>
      <c r="E1750" s="350"/>
      <c r="F1750" s="350"/>
      <c r="G1750" s="350"/>
      <c r="H1750" s="350"/>
      <c r="I1750" s="350"/>
      <c r="J1750" s="350"/>
    </row>
    <row r="1751" spans="1:10" ht="18" customHeight="1">
      <c r="A1751" s="363" t="s">
        <v>2009</v>
      </c>
      <c r="B1751" s="361" t="s">
        <v>695</v>
      </c>
      <c r="C1751" s="363" t="s">
        <v>696</v>
      </c>
      <c r="D1751" s="363" t="s">
        <v>697</v>
      </c>
      <c r="E1751" s="522" t="s">
        <v>698</v>
      </c>
      <c r="F1751" s="522"/>
      <c r="G1751" s="362" t="s">
        <v>699</v>
      </c>
      <c r="H1751" s="361" t="s">
        <v>700</v>
      </c>
      <c r="I1751" s="361" t="s">
        <v>701</v>
      </c>
      <c r="J1751" s="361" t="s">
        <v>702</v>
      </c>
    </row>
    <row r="1752" spans="1:10" ht="51.95" customHeight="1">
      <c r="A1752" s="359" t="s">
        <v>703</v>
      </c>
      <c r="B1752" s="360" t="s">
        <v>2010</v>
      </c>
      <c r="C1752" s="359" t="s">
        <v>705</v>
      </c>
      <c r="D1752" s="359" t="s">
        <v>2011</v>
      </c>
      <c r="E1752" s="523" t="s">
        <v>800</v>
      </c>
      <c r="F1752" s="523"/>
      <c r="G1752" s="358" t="s">
        <v>6</v>
      </c>
      <c r="H1752" s="357">
        <v>1</v>
      </c>
      <c r="I1752" s="356">
        <v>97.86</v>
      </c>
      <c r="J1752" s="356">
        <v>97.86</v>
      </c>
    </row>
    <row r="1753" spans="1:10" ht="26.1" customHeight="1">
      <c r="A1753" s="354" t="s">
        <v>707</v>
      </c>
      <c r="B1753" s="355" t="s">
        <v>1500</v>
      </c>
      <c r="C1753" s="354" t="s">
        <v>21</v>
      </c>
      <c r="D1753" s="354" t="s">
        <v>1501</v>
      </c>
      <c r="E1753" s="520" t="s">
        <v>710</v>
      </c>
      <c r="F1753" s="520"/>
      <c r="G1753" s="353" t="s">
        <v>711</v>
      </c>
      <c r="H1753" s="352">
        <v>0.15</v>
      </c>
      <c r="I1753" s="351">
        <v>28.03</v>
      </c>
      <c r="J1753" s="351">
        <v>4.2</v>
      </c>
    </row>
    <row r="1754" spans="1:10" ht="24" customHeight="1">
      <c r="A1754" s="354" t="s">
        <v>707</v>
      </c>
      <c r="B1754" s="355" t="s">
        <v>1502</v>
      </c>
      <c r="C1754" s="354" t="s">
        <v>21</v>
      </c>
      <c r="D1754" s="354" t="s">
        <v>1461</v>
      </c>
      <c r="E1754" s="520" t="s">
        <v>710</v>
      </c>
      <c r="F1754" s="520"/>
      <c r="G1754" s="353" t="s">
        <v>711</v>
      </c>
      <c r="H1754" s="352">
        <v>0.15</v>
      </c>
      <c r="I1754" s="351">
        <v>34.11</v>
      </c>
      <c r="J1754" s="351">
        <v>5.1100000000000003</v>
      </c>
    </row>
    <row r="1755" spans="1:10" ht="51.95" customHeight="1" thickBot="1">
      <c r="A1755" s="373" t="s">
        <v>724</v>
      </c>
      <c r="B1755" s="374" t="s">
        <v>2012</v>
      </c>
      <c r="C1755" s="373" t="s">
        <v>21</v>
      </c>
      <c r="D1755" s="373" t="s">
        <v>2013</v>
      </c>
      <c r="E1755" s="528" t="s">
        <v>727</v>
      </c>
      <c r="F1755" s="528"/>
      <c r="G1755" s="371" t="s">
        <v>6</v>
      </c>
      <c r="H1755" s="372">
        <v>1</v>
      </c>
      <c r="I1755" s="378">
        <v>88.55</v>
      </c>
      <c r="J1755" s="378">
        <v>88.55</v>
      </c>
    </row>
    <row r="1756" spans="1:10" ht="0.95" customHeight="1" thickTop="1">
      <c r="A1756" s="350"/>
      <c r="B1756" s="350"/>
      <c r="C1756" s="350"/>
      <c r="D1756" s="350"/>
      <c r="E1756" s="350"/>
      <c r="F1756" s="350"/>
      <c r="G1756" s="350"/>
      <c r="H1756" s="350"/>
      <c r="I1756" s="350"/>
      <c r="J1756" s="350"/>
    </row>
    <row r="1757" spans="1:10" ht="18" customHeight="1">
      <c r="A1757" s="363" t="s">
        <v>2014</v>
      </c>
      <c r="B1757" s="361" t="s">
        <v>695</v>
      </c>
      <c r="C1757" s="363" t="s">
        <v>696</v>
      </c>
      <c r="D1757" s="363" t="s">
        <v>697</v>
      </c>
      <c r="E1757" s="522" t="s">
        <v>698</v>
      </c>
      <c r="F1757" s="522"/>
      <c r="G1757" s="362" t="s">
        <v>699</v>
      </c>
      <c r="H1757" s="361" t="s">
        <v>700</v>
      </c>
      <c r="I1757" s="361" t="s">
        <v>701</v>
      </c>
      <c r="J1757" s="361" t="s">
        <v>702</v>
      </c>
    </row>
    <row r="1758" spans="1:10" ht="39" customHeight="1">
      <c r="A1758" s="359" t="s">
        <v>703</v>
      </c>
      <c r="B1758" s="360" t="s">
        <v>523</v>
      </c>
      <c r="C1758" s="359" t="s">
        <v>705</v>
      </c>
      <c r="D1758" s="359" t="s">
        <v>524</v>
      </c>
      <c r="E1758" s="523" t="s">
        <v>800</v>
      </c>
      <c r="F1758" s="523"/>
      <c r="G1758" s="358" t="s">
        <v>6</v>
      </c>
      <c r="H1758" s="357">
        <v>1</v>
      </c>
      <c r="I1758" s="356">
        <v>39.22</v>
      </c>
      <c r="J1758" s="356">
        <v>39.22</v>
      </c>
    </row>
    <row r="1759" spans="1:10" ht="24" customHeight="1">
      <c r="A1759" s="354" t="s">
        <v>707</v>
      </c>
      <c r="B1759" s="355" t="s">
        <v>1502</v>
      </c>
      <c r="C1759" s="354" t="s">
        <v>21</v>
      </c>
      <c r="D1759" s="354" t="s">
        <v>1461</v>
      </c>
      <c r="E1759" s="520" t="s">
        <v>710</v>
      </c>
      <c r="F1759" s="520"/>
      <c r="G1759" s="353" t="s">
        <v>711</v>
      </c>
      <c r="H1759" s="352">
        <v>0.5</v>
      </c>
      <c r="I1759" s="351">
        <v>34.11</v>
      </c>
      <c r="J1759" s="351">
        <v>17.05</v>
      </c>
    </row>
    <row r="1760" spans="1:10" ht="24" customHeight="1">
      <c r="A1760" s="354" t="s">
        <v>707</v>
      </c>
      <c r="B1760" s="355" t="s">
        <v>708</v>
      </c>
      <c r="C1760" s="354" t="s">
        <v>21</v>
      </c>
      <c r="D1760" s="354" t="s">
        <v>709</v>
      </c>
      <c r="E1760" s="520" t="s">
        <v>710</v>
      </c>
      <c r="F1760" s="520"/>
      <c r="G1760" s="353" t="s">
        <v>711</v>
      </c>
      <c r="H1760" s="352">
        <v>0.5</v>
      </c>
      <c r="I1760" s="351">
        <v>24.88</v>
      </c>
      <c r="J1760" s="351">
        <v>12.44</v>
      </c>
    </row>
    <row r="1761" spans="1:10" ht="26.1" customHeight="1" thickBot="1">
      <c r="A1761" s="373" t="s">
        <v>724</v>
      </c>
      <c r="B1761" s="374" t="s">
        <v>2015</v>
      </c>
      <c r="C1761" s="373" t="s">
        <v>21</v>
      </c>
      <c r="D1761" s="373" t="s">
        <v>2016</v>
      </c>
      <c r="E1761" s="528" t="s">
        <v>727</v>
      </c>
      <c r="F1761" s="528"/>
      <c r="G1761" s="371" t="s">
        <v>6</v>
      </c>
      <c r="H1761" s="372">
        <v>1</v>
      </c>
      <c r="I1761" s="378">
        <v>9.73</v>
      </c>
      <c r="J1761" s="378">
        <v>9.73</v>
      </c>
    </row>
    <row r="1762" spans="1:10" ht="0.95" customHeight="1" thickTop="1">
      <c r="A1762" s="350"/>
      <c r="B1762" s="350"/>
      <c r="C1762" s="350"/>
      <c r="D1762" s="350"/>
      <c r="E1762" s="350"/>
      <c r="F1762" s="350"/>
      <c r="G1762" s="350"/>
      <c r="H1762" s="350"/>
      <c r="I1762" s="350"/>
      <c r="J1762" s="350"/>
    </row>
    <row r="1763" spans="1:10" ht="18" customHeight="1">
      <c r="A1763" s="363" t="s">
        <v>2017</v>
      </c>
      <c r="B1763" s="361" t="s">
        <v>695</v>
      </c>
      <c r="C1763" s="363" t="s">
        <v>696</v>
      </c>
      <c r="D1763" s="363" t="s">
        <v>697</v>
      </c>
      <c r="E1763" s="522" t="s">
        <v>698</v>
      </c>
      <c r="F1763" s="522"/>
      <c r="G1763" s="362" t="s">
        <v>699</v>
      </c>
      <c r="H1763" s="361" t="s">
        <v>700</v>
      </c>
      <c r="I1763" s="361" t="s">
        <v>701</v>
      </c>
      <c r="J1763" s="361" t="s">
        <v>702</v>
      </c>
    </row>
    <row r="1764" spans="1:10" ht="65.099999999999994" customHeight="1">
      <c r="A1764" s="359" t="s">
        <v>703</v>
      </c>
      <c r="B1764" s="360" t="s">
        <v>526</v>
      </c>
      <c r="C1764" s="359" t="s">
        <v>705</v>
      </c>
      <c r="D1764" s="359" t="s">
        <v>527</v>
      </c>
      <c r="E1764" s="523" t="s">
        <v>800</v>
      </c>
      <c r="F1764" s="523"/>
      <c r="G1764" s="358" t="s">
        <v>6</v>
      </c>
      <c r="H1764" s="357">
        <v>1</v>
      </c>
      <c r="I1764" s="356">
        <v>569.47</v>
      </c>
      <c r="J1764" s="356">
        <v>569.47</v>
      </c>
    </row>
    <row r="1765" spans="1:10" ht="26.1" customHeight="1">
      <c r="A1765" s="354" t="s">
        <v>707</v>
      </c>
      <c r="B1765" s="355" t="s">
        <v>1500</v>
      </c>
      <c r="C1765" s="354" t="s">
        <v>21</v>
      </c>
      <c r="D1765" s="354" t="s">
        <v>1501</v>
      </c>
      <c r="E1765" s="520" t="s">
        <v>710</v>
      </c>
      <c r="F1765" s="520"/>
      <c r="G1765" s="353" t="s">
        <v>711</v>
      </c>
      <c r="H1765" s="352">
        <v>1</v>
      </c>
      <c r="I1765" s="351">
        <v>28.03</v>
      </c>
      <c r="J1765" s="351">
        <v>28.03</v>
      </c>
    </row>
    <row r="1766" spans="1:10" ht="24" customHeight="1">
      <c r="A1766" s="354" t="s">
        <v>707</v>
      </c>
      <c r="B1766" s="355" t="s">
        <v>1502</v>
      </c>
      <c r="C1766" s="354" t="s">
        <v>21</v>
      </c>
      <c r="D1766" s="354" t="s">
        <v>1461</v>
      </c>
      <c r="E1766" s="520" t="s">
        <v>710</v>
      </c>
      <c r="F1766" s="520"/>
      <c r="G1766" s="353" t="s">
        <v>711</v>
      </c>
      <c r="H1766" s="352">
        <v>1</v>
      </c>
      <c r="I1766" s="351">
        <v>34.11</v>
      </c>
      <c r="J1766" s="351">
        <v>34.11</v>
      </c>
    </row>
    <row r="1767" spans="1:10" ht="51.95" customHeight="1" thickBot="1">
      <c r="A1767" s="373" t="s">
        <v>724</v>
      </c>
      <c r="B1767" s="374" t="s">
        <v>2018</v>
      </c>
      <c r="C1767" s="373" t="s">
        <v>2019</v>
      </c>
      <c r="D1767" s="373" t="s">
        <v>2020</v>
      </c>
      <c r="E1767" s="528" t="s">
        <v>727</v>
      </c>
      <c r="F1767" s="528"/>
      <c r="G1767" s="371" t="s">
        <v>6</v>
      </c>
      <c r="H1767" s="372">
        <v>1</v>
      </c>
      <c r="I1767" s="378">
        <v>507.33</v>
      </c>
      <c r="J1767" s="378">
        <v>507.33</v>
      </c>
    </row>
    <row r="1768" spans="1:10" ht="0.95" customHeight="1" thickTop="1">
      <c r="A1768" s="350"/>
      <c r="B1768" s="350"/>
      <c r="C1768" s="350"/>
      <c r="D1768" s="350"/>
      <c r="E1768" s="350"/>
      <c r="F1768" s="350"/>
      <c r="G1768" s="350"/>
      <c r="H1768" s="350"/>
      <c r="I1768" s="350"/>
      <c r="J1768" s="350"/>
    </row>
    <row r="1769" spans="1:10" ht="18" customHeight="1">
      <c r="A1769" s="363" t="s">
        <v>2021</v>
      </c>
      <c r="B1769" s="361" t="s">
        <v>695</v>
      </c>
      <c r="C1769" s="363" t="s">
        <v>696</v>
      </c>
      <c r="D1769" s="363" t="s">
        <v>697</v>
      </c>
      <c r="E1769" s="522" t="s">
        <v>698</v>
      </c>
      <c r="F1769" s="522"/>
      <c r="G1769" s="362" t="s">
        <v>699</v>
      </c>
      <c r="H1769" s="361" t="s">
        <v>700</v>
      </c>
      <c r="I1769" s="361" t="s">
        <v>701</v>
      </c>
      <c r="J1769" s="361" t="s">
        <v>702</v>
      </c>
    </row>
    <row r="1770" spans="1:10" ht="26.1" customHeight="1">
      <c r="A1770" s="359" t="s">
        <v>703</v>
      </c>
      <c r="B1770" s="360" t="s">
        <v>1984</v>
      </c>
      <c r="C1770" s="359" t="s">
        <v>21</v>
      </c>
      <c r="D1770" s="359" t="s">
        <v>1985</v>
      </c>
      <c r="E1770" s="523" t="s">
        <v>1980</v>
      </c>
      <c r="F1770" s="523"/>
      <c r="G1770" s="358" t="s">
        <v>6</v>
      </c>
      <c r="H1770" s="357">
        <v>1</v>
      </c>
      <c r="I1770" s="356">
        <v>59.96</v>
      </c>
      <c r="J1770" s="356">
        <v>59.96</v>
      </c>
    </row>
    <row r="1771" spans="1:10" ht="26.1" customHeight="1">
      <c r="A1771" s="354" t="s">
        <v>707</v>
      </c>
      <c r="B1771" s="355" t="s">
        <v>1500</v>
      </c>
      <c r="C1771" s="354" t="s">
        <v>21</v>
      </c>
      <c r="D1771" s="354" t="s">
        <v>1501</v>
      </c>
      <c r="E1771" s="520" t="s">
        <v>710</v>
      </c>
      <c r="F1771" s="520"/>
      <c r="G1771" s="353" t="s">
        <v>711</v>
      </c>
      <c r="H1771" s="352">
        <v>0.44359999999999999</v>
      </c>
      <c r="I1771" s="351">
        <v>28.03</v>
      </c>
      <c r="J1771" s="351">
        <v>12.43</v>
      </c>
    </row>
    <row r="1772" spans="1:10" ht="24" customHeight="1">
      <c r="A1772" s="354" t="s">
        <v>707</v>
      </c>
      <c r="B1772" s="355" t="s">
        <v>1502</v>
      </c>
      <c r="C1772" s="354" t="s">
        <v>21</v>
      </c>
      <c r="D1772" s="354" t="s">
        <v>1461</v>
      </c>
      <c r="E1772" s="520" t="s">
        <v>710</v>
      </c>
      <c r="F1772" s="520"/>
      <c r="G1772" s="353" t="s">
        <v>711</v>
      </c>
      <c r="H1772" s="352">
        <v>0.44359999999999999</v>
      </c>
      <c r="I1772" s="351">
        <v>34.11</v>
      </c>
      <c r="J1772" s="351">
        <v>15.13</v>
      </c>
    </row>
    <row r="1773" spans="1:10" ht="39" customHeight="1" thickBot="1">
      <c r="A1773" s="373" t="s">
        <v>724</v>
      </c>
      <c r="B1773" s="374" t="s">
        <v>1986</v>
      </c>
      <c r="C1773" s="373" t="s">
        <v>21</v>
      </c>
      <c r="D1773" s="373" t="s">
        <v>1987</v>
      </c>
      <c r="E1773" s="528" t="s">
        <v>727</v>
      </c>
      <c r="F1773" s="528"/>
      <c r="G1773" s="371" t="s">
        <v>6</v>
      </c>
      <c r="H1773" s="372">
        <v>1</v>
      </c>
      <c r="I1773" s="378">
        <v>32.4</v>
      </c>
      <c r="J1773" s="378">
        <v>32.4</v>
      </c>
    </row>
    <row r="1774" spans="1:10" ht="0.95" customHeight="1" thickTop="1">
      <c r="A1774" s="350"/>
      <c r="B1774" s="350"/>
      <c r="C1774" s="350"/>
      <c r="D1774" s="350"/>
      <c r="E1774" s="350"/>
      <c r="F1774" s="350"/>
      <c r="G1774" s="350"/>
      <c r="H1774" s="350"/>
      <c r="I1774" s="350"/>
      <c r="J1774" s="350"/>
    </row>
    <row r="1775" spans="1:10" ht="18" customHeight="1">
      <c r="A1775" s="363" t="s">
        <v>2022</v>
      </c>
      <c r="B1775" s="361" t="s">
        <v>695</v>
      </c>
      <c r="C1775" s="363" t="s">
        <v>696</v>
      </c>
      <c r="D1775" s="363" t="s">
        <v>697</v>
      </c>
      <c r="E1775" s="522" t="s">
        <v>698</v>
      </c>
      <c r="F1775" s="522"/>
      <c r="G1775" s="362" t="s">
        <v>699</v>
      </c>
      <c r="H1775" s="361" t="s">
        <v>700</v>
      </c>
      <c r="I1775" s="361" t="s">
        <v>701</v>
      </c>
      <c r="J1775" s="361" t="s">
        <v>702</v>
      </c>
    </row>
    <row r="1776" spans="1:10" ht="39" customHeight="1">
      <c r="A1776" s="359" t="s">
        <v>703</v>
      </c>
      <c r="B1776" s="360" t="s">
        <v>2023</v>
      </c>
      <c r="C1776" s="359" t="s">
        <v>705</v>
      </c>
      <c r="D1776" s="359" t="s">
        <v>531</v>
      </c>
      <c r="E1776" s="523" t="s">
        <v>800</v>
      </c>
      <c r="F1776" s="523"/>
      <c r="G1776" s="358" t="s">
        <v>6</v>
      </c>
      <c r="H1776" s="357">
        <v>1</v>
      </c>
      <c r="I1776" s="356">
        <v>160.52000000000001</v>
      </c>
      <c r="J1776" s="356">
        <v>160.52000000000001</v>
      </c>
    </row>
    <row r="1777" spans="1:10" ht="24" customHeight="1">
      <c r="A1777" s="354" t="s">
        <v>707</v>
      </c>
      <c r="B1777" s="355" t="s">
        <v>1502</v>
      </c>
      <c r="C1777" s="354" t="s">
        <v>21</v>
      </c>
      <c r="D1777" s="354" t="s">
        <v>1461</v>
      </c>
      <c r="E1777" s="520" t="s">
        <v>710</v>
      </c>
      <c r="F1777" s="520"/>
      <c r="G1777" s="353" t="s">
        <v>711</v>
      </c>
      <c r="H1777" s="352">
        <v>0.5</v>
      </c>
      <c r="I1777" s="351">
        <v>34.11</v>
      </c>
      <c r="J1777" s="351">
        <v>17.05</v>
      </c>
    </row>
    <row r="1778" spans="1:10" ht="26.1" customHeight="1">
      <c r="A1778" s="354" t="s">
        <v>707</v>
      </c>
      <c r="B1778" s="355" t="s">
        <v>1500</v>
      </c>
      <c r="C1778" s="354" t="s">
        <v>21</v>
      </c>
      <c r="D1778" s="354" t="s">
        <v>1501</v>
      </c>
      <c r="E1778" s="520" t="s">
        <v>710</v>
      </c>
      <c r="F1778" s="520"/>
      <c r="G1778" s="353" t="s">
        <v>711</v>
      </c>
      <c r="H1778" s="352">
        <v>0.5</v>
      </c>
      <c r="I1778" s="351">
        <v>28.03</v>
      </c>
      <c r="J1778" s="351">
        <v>14.01</v>
      </c>
    </row>
    <row r="1779" spans="1:10" ht="26.1" customHeight="1" thickBot="1">
      <c r="A1779" s="373" t="s">
        <v>724</v>
      </c>
      <c r="B1779" s="374" t="s">
        <v>2024</v>
      </c>
      <c r="C1779" s="373" t="s">
        <v>21</v>
      </c>
      <c r="D1779" s="373" t="s">
        <v>2025</v>
      </c>
      <c r="E1779" s="528" t="s">
        <v>727</v>
      </c>
      <c r="F1779" s="528"/>
      <c r="G1779" s="371" t="s">
        <v>6</v>
      </c>
      <c r="H1779" s="372">
        <v>1</v>
      </c>
      <c r="I1779" s="378">
        <v>129.46</v>
      </c>
      <c r="J1779" s="378">
        <v>129.46</v>
      </c>
    </row>
    <row r="1780" spans="1:10" ht="0.95" customHeight="1" thickTop="1">
      <c r="A1780" s="350"/>
      <c r="B1780" s="350"/>
      <c r="C1780" s="350"/>
      <c r="D1780" s="350"/>
      <c r="E1780" s="350"/>
      <c r="F1780" s="350"/>
      <c r="G1780" s="350"/>
      <c r="H1780" s="350"/>
      <c r="I1780" s="350"/>
      <c r="J1780" s="350"/>
    </row>
    <row r="1781" spans="1:10" ht="18" customHeight="1">
      <c r="A1781" s="363" t="s">
        <v>2026</v>
      </c>
      <c r="B1781" s="361" t="s">
        <v>695</v>
      </c>
      <c r="C1781" s="363" t="s">
        <v>696</v>
      </c>
      <c r="D1781" s="363" t="s">
        <v>697</v>
      </c>
      <c r="E1781" s="522" t="s">
        <v>698</v>
      </c>
      <c r="F1781" s="522"/>
      <c r="G1781" s="362" t="s">
        <v>699</v>
      </c>
      <c r="H1781" s="361" t="s">
        <v>700</v>
      </c>
      <c r="I1781" s="361" t="s">
        <v>701</v>
      </c>
      <c r="J1781" s="361" t="s">
        <v>702</v>
      </c>
    </row>
    <row r="1782" spans="1:10" ht="39" customHeight="1">
      <c r="A1782" s="359" t="s">
        <v>703</v>
      </c>
      <c r="B1782" s="360" t="s">
        <v>2027</v>
      </c>
      <c r="C1782" s="359" t="s">
        <v>705</v>
      </c>
      <c r="D1782" s="359" t="s">
        <v>2028</v>
      </c>
      <c r="E1782" s="523" t="s">
        <v>800</v>
      </c>
      <c r="F1782" s="523"/>
      <c r="G1782" s="358" t="s">
        <v>6</v>
      </c>
      <c r="H1782" s="357">
        <v>1</v>
      </c>
      <c r="I1782" s="356">
        <v>267.26</v>
      </c>
      <c r="J1782" s="356">
        <v>267.26</v>
      </c>
    </row>
    <row r="1783" spans="1:10" ht="26.1" customHeight="1">
      <c r="A1783" s="354" t="s">
        <v>707</v>
      </c>
      <c r="B1783" s="355" t="s">
        <v>1500</v>
      </c>
      <c r="C1783" s="354" t="s">
        <v>21</v>
      </c>
      <c r="D1783" s="354" t="s">
        <v>1501</v>
      </c>
      <c r="E1783" s="520" t="s">
        <v>710</v>
      </c>
      <c r="F1783" s="520"/>
      <c r="G1783" s="353" t="s">
        <v>711</v>
      </c>
      <c r="H1783" s="352">
        <v>0.25</v>
      </c>
      <c r="I1783" s="351">
        <v>28.03</v>
      </c>
      <c r="J1783" s="351">
        <v>7</v>
      </c>
    </row>
    <row r="1784" spans="1:10" ht="24" customHeight="1">
      <c r="A1784" s="354" t="s">
        <v>707</v>
      </c>
      <c r="B1784" s="355" t="s">
        <v>1502</v>
      </c>
      <c r="C1784" s="354" t="s">
        <v>21</v>
      </c>
      <c r="D1784" s="354" t="s">
        <v>1461</v>
      </c>
      <c r="E1784" s="520" t="s">
        <v>710</v>
      </c>
      <c r="F1784" s="520"/>
      <c r="G1784" s="353" t="s">
        <v>711</v>
      </c>
      <c r="H1784" s="352">
        <v>0.25</v>
      </c>
      <c r="I1784" s="351">
        <v>34.11</v>
      </c>
      <c r="J1784" s="351">
        <v>8.52</v>
      </c>
    </row>
    <row r="1785" spans="1:10" ht="26.1" customHeight="1">
      <c r="A1785" s="373" t="s">
        <v>724</v>
      </c>
      <c r="B1785" s="374" t="s">
        <v>2029</v>
      </c>
      <c r="C1785" s="373" t="s">
        <v>21</v>
      </c>
      <c r="D1785" s="373" t="s">
        <v>2030</v>
      </c>
      <c r="E1785" s="528" t="s">
        <v>727</v>
      </c>
      <c r="F1785" s="528"/>
      <c r="G1785" s="371" t="s">
        <v>39</v>
      </c>
      <c r="H1785" s="372">
        <v>1</v>
      </c>
      <c r="I1785" s="378">
        <v>60.77</v>
      </c>
      <c r="J1785" s="378">
        <v>60.77</v>
      </c>
    </row>
    <row r="1786" spans="1:10" ht="24" customHeight="1" thickBot="1">
      <c r="A1786" s="373" t="s">
        <v>724</v>
      </c>
      <c r="B1786" s="374" t="s">
        <v>2031</v>
      </c>
      <c r="C1786" s="373" t="s">
        <v>2019</v>
      </c>
      <c r="D1786" s="373" t="s">
        <v>2032</v>
      </c>
      <c r="E1786" s="528" t="s">
        <v>727</v>
      </c>
      <c r="F1786" s="528"/>
      <c r="G1786" s="371" t="s">
        <v>6</v>
      </c>
      <c r="H1786" s="372">
        <v>1</v>
      </c>
      <c r="I1786" s="378">
        <v>190.97</v>
      </c>
      <c r="J1786" s="378">
        <v>190.97</v>
      </c>
    </row>
    <row r="1787" spans="1:10" ht="0.95" customHeight="1" thickTop="1">
      <c r="A1787" s="350"/>
      <c r="B1787" s="350"/>
      <c r="C1787" s="350"/>
      <c r="D1787" s="350"/>
      <c r="E1787" s="350"/>
      <c r="F1787" s="350"/>
      <c r="G1787" s="350"/>
      <c r="H1787" s="350"/>
      <c r="I1787" s="350"/>
      <c r="J1787" s="350"/>
    </row>
    <row r="1788" spans="1:10" ht="18" customHeight="1">
      <c r="A1788" s="363" t="s">
        <v>2033</v>
      </c>
      <c r="B1788" s="361" t="s">
        <v>695</v>
      </c>
      <c r="C1788" s="363" t="s">
        <v>696</v>
      </c>
      <c r="D1788" s="363" t="s">
        <v>697</v>
      </c>
      <c r="E1788" s="522" t="s">
        <v>698</v>
      </c>
      <c r="F1788" s="522"/>
      <c r="G1788" s="362" t="s">
        <v>699</v>
      </c>
      <c r="H1788" s="361" t="s">
        <v>700</v>
      </c>
      <c r="I1788" s="361" t="s">
        <v>701</v>
      </c>
      <c r="J1788" s="361" t="s">
        <v>702</v>
      </c>
    </row>
    <row r="1789" spans="1:10" ht="39" customHeight="1">
      <c r="A1789" s="359" t="s">
        <v>703</v>
      </c>
      <c r="B1789" s="360" t="s">
        <v>535</v>
      </c>
      <c r="C1789" s="359" t="s">
        <v>705</v>
      </c>
      <c r="D1789" s="359" t="s">
        <v>536</v>
      </c>
      <c r="E1789" s="523" t="s">
        <v>800</v>
      </c>
      <c r="F1789" s="523"/>
      <c r="G1789" s="358" t="s">
        <v>39</v>
      </c>
      <c r="H1789" s="357">
        <v>1</v>
      </c>
      <c r="I1789" s="356">
        <v>76.290000000000006</v>
      </c>
      <c r="J1789" s="356">
        <v>76.290000000000006</v>
      </c>
    </row>
    <row r="1790" spans="1:10" ht="24" customHeight="1">
      <c r="A1790" s="354" t="s">
        <v>707</v>
      </c>
      <c r="B1790" s="355" t="s">
        <v>1502</v>
      </c>
      <c r="C1790" s="354" t="s">
        <v>21</v>
      </c>
      <c r="D1790" s="354" t="s">
        <v>1461</v>
      </c>
      <c r="E1790" s="520" t="s">
        <v>710</v>
      </c>
      <c r="F1790" s="520"/>
      <c r="G1790" s="353" t="s">
        <v>711</v>
      </c>
      <c r="H1790" s="352">
        <v>0.25</v>
      </c>
      <c r="I1790" s="351">
        <v>34.11</v>
      </c>
      <c r="J1790" s="351">
        <v>8.52</v>
      </c>
    </row>
    <row r="1791" spans="1:10" ht="26.1" customHeight="1">
      <c r="A1791" s="354" t="s">
        <v>707</v>
      </c>
      <c r="B1791" s="355" t="s">
        <v>1500</v>
      </c>
      <c r="C1791" s="354" t="s">
        <v>21</v>
      </c>
      <c r="D1791" s="354" t="s">
        <v>1501</v>
      </c>
      <c r="E1791" s="520" t="s">
        <v>710</v>
      </c>
      <c r="F1791" s="520"/>
      <c r="G1791" s="353" t="s">
        <v>711</v>
      </c>
      <c r="H1791" s="352">
        <v>0.25</v>
      </c>
      <c r="I1791" s="351">
        <v>28.03</v>
      </c>
      <c r="J1791" s="351">
        <v>7</v>
      </c>
    </row>
    <row r="1792" spans="1:10" ht="26.1" customHeight="1" thickBot="1">
      <c r="A1792" s="373" t="s">
        <v>724</v>
      </c>
      <c r="B1792" s="374" t="s">
        <v>2029</v>
      </c>
      <c r="C1792" s="373" t="s">
        <v>21</v>
      </c>
      <c r="D1792" s="373" t="s">
        <v>2030</v>
      </c>
      <c r="E1792" s="528" t="s">
        <v>727</v>
      </c>
      <c r="F1792" s="528"/>
      <c r="G1792" s="371" t="s">
        <v>39</v>
      </c>
      <c r="H1792" s="372">
        <v>1</v>
      </c>
      <c r="I1792" s="378">
        <v>60.77</v>
      </c>
      <c r="J1792" s="378">
        <v>60.77</v>
      </c>
    </row>
    <row r="1793" spans="1:10" ht="0.95" customHeight="1" thickTop="1">
      <c r="A1793" s="350"/>
      <c r="B1793" s="350"/>
      <c r="C1793" s="350"/>
      <c r="D1793" s="350"/>
      <c r="E1793" s="350"/>
      <c r="F1793" s="350"/>
      <c r="G1793" s="350"/>
      <c r="H1793" s="350"/>
      <c r="I1793" s="350"/>
      <c r="J1793" s="350"/>
    </row>
    <row r="1794" spans="1:10" ht="18" customHeight="1">
      <c r="A1794" s="363" t="s">
        <v>2034</v>
      </c>
      <c r="B1794" s="361" t="s">
        <v>695</v>
      </c>
      <c r="C1794" s="363" t="s">
        <v>696</v>
      </c>
      <c r="D1794" s="363" t="s">
        <v>697</v>
      </c>
      <c r="E1794" s="522" t="s">
        <v>698</v>
      </c>
      <c r="F1794" s="522"/>
      <c r="G1794" s="362" t="s">
        <v>699</v>
      </c>
      <c r="H1794" s="361" t="s">
        <v>700</v>
      </c>
      <c r="I1794" s="361" t="s">
        <v>701</v>
      </c>
      <c r="J1794" s="361" t="s">
        <v>702</v>
      </c>
    </row>
    <row r="1795" spans="1:10" ht="39" customHeight="1">
      <c r="A1795" s="359" t="s">
        <v>703</v>
      </c>
      <c r="B1795" s="360" t="s">
        <v>2035</v>
      </c>
      <c r="C1795" s="359" t="s">
        <v>705</v>
      </c>
      <c r="D1795" s="359" t="s">
        <v>2036</v>
      </c>
      <c r="E1795" s="523" t="s">
        <v>800</v>
      </c>
      <c r="F1795" s="523"/>
      <c r="G1795" s="358" t="s">
        <v>6</v>
      </c>
      <c r="H1795" s="357">
        <v>1</v>
      </c>
      <c r="I1795" s="356">
        <v>223.93</v>
      </c>
      <c r="J1795" s="356">
        <v>223.93</v>
      </c>
    </row>
    <row r="1796" spans="1:10" ht="24" customHeight="1">
      <c r="A1796" s="354" t="s">
        <v>707</v>
      </c>
      <c r="B1796" s="355" t="s">
        <v>708</v>
      </c>
      <c r="C1796" s="354" t="s">
        <v>21</v>
      </c>
      <c r="D1796" s="354" t="s">
        <v>709</v>
      </c>
      <c r="E1796" s="520" t="s">
        <v>710</v>
      </c>
      <c r="F1796" s="520"/>
      <c r="G1796" s="353" t="s">
        <v>711</v>
      </c>
      <c r="H1796" s="352">
        <v>0.5</v>
      </c>
      <c r="I1796" s="351">
        <v>24.88</v>
      </c>
      <c r="J1796" s="351">
        <v>12.44</v>
      </c>
    </row>
    <row r="1797" spans="1:10" ht="24" customHeight="1">
      <c r="A1797" s="354" t="s">
        <v>707</v>
      </c>
      <c r="B1797" s="355" t="s">
        <v>1502</v>
      </c>
      <c r="C1797" s="354" t="s">
        <v>21</v>
      </c>
      <c r="D1797" s="354" t="s">
        <v>1461</v>
      </c>
      <c r="E1797" s="520" t="s">
        <v>710</v>
      </c>
      <c r="F1797" s="520"/>
      <c r="G1797" s="353" t="s">
        <v>711</v>
      </c>
      <c r="H1797" s="352">
        <v>0.5</v>
      </c>
      <c r="I1797" s="351">
        <v>34.11</v>
      </c>
      <c r="J1797" s="351">
        <v>17.05</v>
      </c>
    </row>
    <row r="1798" spans="1:10" ht="26.1" customHeight="1" thickBot="1">
      <c r="A1798" s="373" t="s">
        <v>724</v>
      </c>
      <c r="B1798" s="374" t="s">
        <v>2037</v>
      </c>
      <c r="C1798" s="373" t="s">
        <v>21</v>
      </c>
      <c r="D1798" s="373" t="s">
        <v>2038</v>
      </c>
      <c r="E1798" s="528" t="s">
        <v>727</v>
      </c>
      <c r="F1798" s="528"/>
      <c r="G1798" s="371" t="s">
        <v>6</v>
      </c>
      <c r="H1798" s="372">
        <v>1</v>
      </c>
      <c r="I1798" s="378">
        <v>194.44</v>
      </c>
      <c r="J1798" s="378">
        <v>194.44</v>
      </c>
    </row>
    <row r="1799" spans="1:10" ht="0.95" customHeight="1" thickTop="1">
      <c r="A1799" s="350"/>
      <c r="B1799" s="350"/>
      <c r="C1799" s="350"/>
      <c r="D1799" s="350"/>
      <c r="E1799" s="350"/>
      <c r="F1799" s="350"/>
      <c r="G1799" s="350"/>
      <c r="H1799" s="350"/>
      <c r="I1799" s="350"/>
      <c r="J1799" s="350"/>
    </row>
    <row r="1800" spans="1:10" ht="18" customHeight="1">
      <c r="A1800" s="363" t="s">
        <v>2039</v>
      </c>
      <c r="B1800" s="361" t="s">
        <v>695</v>
      </c>
      <c r="C1800" s="363" t="s">
        <v>696</v>
      </c>
      <c r="D1800" s="363" t="s">
        <v>697</v>
      </c>
      <c r="E1800" s="522" t="s">
        <v>698</v>
      </c>
      <c r="F1800" s="522"/>
      <c r="G1800" s="362" t="s">
        <v>699</v>
      </c>
      <c r="H1800" s="361" t="s">
        <v>700</v>
      </c>
      <c r="I1800" s="361" t="s">
        <v>701</v>
      </c>
      <c r="J1800" s="361" t="s">
        <v>702</v>
      </c>
    </row>
    <row r="1801" spans="1:10" ht="26.1" customHeight="1">
      <c r="A1801" s="359" t="s">
        <v>703</v>
      </c>
      <c r="B1801" s="360" t="s">
        <v>2040</v>
      </c>
      <c r="C1801" s="359" t="s">
        <v>705</v>
      </c>
      <c r="D1801" s="359" t="s">
        <v>540</v>
      </c>
      <c r="E1801" s="523" t="s">
        <v>800</v>
      </c>
      <c r="F1801" s="523"/>
      <c r="G1801" s="358" t="s">
        <v>6</v>
      </c>
      <c r="H1801" s="357">
        <v>1</v>
      </c>
      <c r="I1801" s="356">
        <v>166.4</v>
      </c>
      <c r="J1801" s="356">
        <v>166.4</v>
      </c>
    </row>
    <row r="1802" spans="1:10" ht="26.1" customHeight="1">
      <c r="A1802" s="354" t="s">
        <v>707</v>
      </c>
      <c r="B1802" s="355" t="s">
        <v>1500</v>
      </c>
      <c r="C1802" s="354" t="s">
        <v>21</v>
      </c>
      <c r="D1802" s="354" t="s">
        <v>1501</v>
      </c>
      <c r="E1802" s="520" t="s">
        <v>710</v>
      </c>
      <c r="F1802" s="520"/>
      <c r="G1802" s="353" t="s">
        <v>711</v>
      </c>
      <c r="H1802" s="352">
        <v>0.05</v>
      </c>
      <c r="I1802" s="351">
        <v>28.03</v>
      </c>
      <c r="J1802" s="351">
        <v>1.4</v>
      </c>
    </row>
    <row r="1803" spans="1:10" ht="26.1" customHeight="1" thickBot="1">
      <c r="A1803" s="373" t="s">
        <v>724</v>
      </c>
      <c r="B1803" s="374" t="s">
        <v>2041</v>
      </c>
      <c r="C1803" s="373" t="s">
        <v>65</v>
      </c>
      <c r="D1803" s="373" t="s">
        <v>2042</v>
      </c>
      <c r="E1803" s="528" t="s">
        <v>727</v>
      </c>
      <c r="F1803" s="528"/>
      <c r="G1803" s="371" t="s">
        <v>1095</v>
      </c>
      <c r="H1803" s="372">
        <v>100</v>
      </c>
      <c r="I1803" s="378">
        <v>1.65</v>
      </c>
      <c r="J1803" s="378">
        <v>165</v>
      </c>
    </row>
    <row r="1804" spans="1:10" ht="0.95" customHeight="1" thickTop="1">
      <c r="A1804" s="350"/>
      <c r="B1804" s="350"/>
      <c r="C1804" s="350"/>
      <c r="D1804" s="350"/>
      <c r="E1804" s="350"/>
      <c r="F1804" s="350"/>
      <c r="G1804" s="350"/>
      <c r="H1804" s="350"/>
      <c r="I1804" s="350"/>
      <c r="J1804" s="350"/>
    </row>
    <row r="1805" spans="1:10" ht="18" customHeight="1">
      <c r="A1805" s="363" t="s">
        <v>2043</v>
      </c>
      <c r="B1805" s="361" t="s">
        <v>695</v>
      </c>
      <c r="C1805" s="363" t="s">
        <v>696</v>
      </c>
      <c r="D1805" s="363" t="s">
        <v>697</v>
      </c>
      <c r="E1805" s="522" t="s">
        <v>698</v>
      </c>
      <c r="F1805" s="522"/>
      <c r="G1805" s="362" t="s">
        <v>699</v>
      </c>
      <c r="H1805" s="361" t="s">
        <v>700</v>
      </c>
      <c r="I1805" s="361" t="s">
        <v>701</v>
      </c>
      <c r="J1805" s="361" t="s">
        <v>702</v>
      </c>
    </row>
    <row r="1806" spans="1:10" ht="39" customHeight="1">
      <c r="A1806" s="359" t="s">
        <v>703</v>
      </c>
      <c r="B1806" s="360" t="s">
        <v>2044</v>
      </c>
      <c r="C1806" s="359" t="s">
        <v>705</v>
      </c>
      <c r="D1806" s="359" t="s">
        <v>542</v>
      </c>
      <c r="E1806" s="523" t="s">
        <v>800</v>
      </c>
      <c r="F1806" s="523"/>
      <c r="G1806" s="358" t="s">
        <v>6</v>
      </c>
      <c r="H1806" s="357">
        <v>1</v>
      </c>
      <c r="I1806" s="356">
        <v>63.2</v>
      </c>
      <c r="J1806" s="356">
        <v>63.2</v>
      </c>
    </row>
    <row r="1807" spans="1:10" ht="26.1" customHeight="1">
      <c r="A1807" s="354" t="s">
        <v>707</v>
      </c>
      <c r="B1807" s="355" t="s">
        <v>1500</v>
      </c>
      <c r="C1807" s="354" t="s">
        <v>21</v>
      </c>
      <c r="D1807" s="354" t="s">
        <v>1501</v>
      </c>
      <c r="E1807" s="520" t="s">
        <v>710</v>
      </c>
      <c r="F1807" s="520"/>
      <c r="G1807" s="353" t="s">
        <v>711</v>
      </c>
      <c r="H1807" s="352">
        <v>0.15</v>
      </c>
      <c r="I1807" s="351">
        <v>28.03</v>
      </c>
      <c r="J1807" s="351">
        <v>4.2</v>
      </c>
    </row>
    <row r="1808" spans="1:10" ht="24" customHeight="1">
      <c r="A1808" s="354" t="s">
        <v>707</v>
      </c>
      <c r="B1808" s="355" t="s">
        <v>1502</v>
      </c>
      <c r="C1808" s="354" t="s">
        <v>21</v>
      </c>
      <c r="D1808" s="354" t="s">
        <v>1461</v>
      </c>
      <c r="E1808" s="520" t="s">
        <v>710</v>
      </c>
      <c r="F1808" s="520"/>
      <c r="G1808" s="353" t="s">
        <v>711</v>
      </c>
      <c r="H1808" s="352">
        <v>0.15</v>
      </c>
      <c r="I1808" s="351">
        <v>34.11</v>
      </c>
      <c r="J1808" s="351">
        <v>5.1100000000000003</v>
      </c>
    </row>
    <row r="1809" spans="1:10" ht="26.1" customHeight="1" thickBot="1">
      <c r="A1809" s="373" t="s">
        <v>724</v>
      </c>
      <c r="B1809" s="374" t="s">
        <v>2045</v>
      </c>
      <c r="C1809" s="373" t="s">
        <v>21</v>
      </c>
      <c r="D1809" s="373" t="s">
        <v>2046</v>
      </c>
      <c r="E1809" s="528" t="s">
        <v>727</v>
      </c>
      <c r="F1809" s="528"/>
      <c r="G1809" s="371" t="s">
        <v>6</v>
      </c>
      <c r="H1809" s="372">
        <v>1</v>
      </c>
      <c r="I1809" s="378">
        <v>53.89</v>
      </c>
      <c r="J1809" s="378">
        <v>53.89</v>
      </c>
    </row>
    <row r="1810" spans="1:10" ht="0.95" customHeight="1" thickTop="1">
      <c r="A1810" s="350"/>
      <c r="B1810" s="350"/>
      <c r="C1810" s="350"/>
      <c r="D1810" s="350"/>
      <c r="E1810" s="350"/>
      <c r="F1810" s="350"/>
      <c r="G1810" s="350"/>
      <c r="H1810" s="350"/>
      <c r="I1810" s="350"/>
      <c r="J1810" s="350"/>
    </row>
    <row r="1811" spans="1:10" ht="18" customHeight="1">
      <c r="A1811" s="363" t="s">
        <v>2047</v>
      </c>
      <c r="B1811" s="361" t="s">
        <v>695</v>
      </c>
      <c r="C1811" s="363" t="s">
        <v>696</v>
      </c>
      <c r="D1811" s="363" t="s">
        <v>697</v>
      </c>
      <c r="E1811" s="522" t="s">
        <v>698</v>
      </c>
      <c r="F1811" s="522"/>
      <c r="G1811" s="362" t="s">
        <v>699</v>
      </c>
      <c r="H1811" s="361" t="s">
        <v>700</v>
      </c>
      <c r="I1811" s="361" t="s">
        <v>701</v>
      </c>
      <c r="J1811" s="361" t="s">
        <v>702</v>
      </c>
    </row>
    <row r="1812" spans="1:10" ht="39" customHeight="1">
      <c r="A1812" s="359" t="s">
        <v>703</v>
      </c>
      <c r="B1812" s="360" t="s">
        <v>544</v>
      </c>
      <c r="C1812" s="359" t="s">
        <v>705</v>
      </c>
      <c r="D1812" s="359" t="s">
        <v>545</v>
      </c>
      <c r="E1812" s="523" t="s">
        <v>800</v>
      </c>
      <c r="F1812" s="523"/>
      <c r="G1812" s="358" t="s">
        <v>6</v>
      </c>
      <c r="H1812" s="357">
        <v>1</v>
      </c>
      <c r="I1812" s="356">
        <v>26.45</v>
      </c>
      <c r="J1812" s="356">
        <v>26.45</v>
      </c>
    </row>
    <row r="1813" spans="1:10" ht="24" customHeight="1">
      <c r="A1813" s="354" t="s">
        <v>707</v>
      </c>
      <c r="B1813" s="355" t="s">
        <v>1502</v>
      </c>
      <c r="C1813" s="354" t="s">
        <v>21</v>
      </c>
      <c r="D1813" s="354" t="s">
        <v>1461</v>
      </c>
      <c r="E1813" s="520" t="s">
        <v>710</v>
      </c>
      <c r="F1813" s="520"/>
      <c r="G1813" s="353" t="s">
        <v>711</v>
      </c>
      <c r="H1813" s="352">
        <v>0.2</v>
      </c>
      <c r="I1813" s="351">
        <v>34.11</v>
      </c>
      <c r="J1813" s="351">
        <v>6.82</v>
      </c>
    </row>
    <row r="1814" spans="1:10" ht="26.1" customHeight="1">
      <c r="A1814" s="354" t="s">
        <v>707</v>
      </c>
      <c r="B1814" s="355" t="s">
        <v>1500</v>
      </c>
      <c r="C1814" s="354" t="s">
        <v>21</v>
      </c>
      <c r="D1814" s="354" t="s">
        <v>1501</v>
      </c>
      <c r="E1814" s="520" t="s">
        <v>710</v>
      </c>
      <c r="F1814" s="520"/>
      <c r="G1814" s="353" t="s">
        <v>711</v>
      </c>
      <c r="H1814" s="352">
        <v>0.2</v>
      </c>
      <c r="I1814" s="351">
        <v>28.03</v>
      </c>
      <c r="J1814" s="351">
        <v>5.6</v>
      </c>
    </row>
    <row r="1815" spans="1:10" ht="26.1" customHeight="1" thickBot="1">
      <c r="A1815" s="373" t="s">
        <v>724</v>
      </c>
      <c r="B1815" s="374" t="s">
        <v>2048</v>
      </c>
      <c r="C1815" s="373" t="s">
        <v>21</v>
      </c>
      <c r="D1815" s="373" t="s">
        <v>2049</v>
      </c>
      <c r="E1815" s="528" t="s">
        <v>727</v>
      </c>
      <c r="F1815" s="528"/>
      <c r="G1815" s="371" t="s">
        <v>6</v>
      </c>
      <c r="H1815" s="372">
        <v>1</v>
      </c>
      <c r="I1815" s="378">
        <v>14.03</v>
      </c>
      <c r="J1815" s="378">
        <v>14.03</v>
      </c>
    </row>
    <row r="1816" spans="1:10" ht="0.95" customHeight="1" thickTop="1">
      <c r="A1816" s="350"/>
      <c r="B1816" s="350"/>
      <c r="C1816" s="350"/>
      <c r="D1816" s="350"/>
      <c r="E1816" s="350"/>
      <c r="F1816" s="350"/>
      <c r="G1816" s="350"/>
      <c r="H1816" s="350"/>
      <c r="I1816" s="350"/>
      <c r="J1816" s="350"/>
    </row>
    <row r="1817" spans="1:10" ht="18" customHeight="1">
      <c r="A1817" s="363" t="s">
        <v>2050</v>
      </c>
      <c r="B1817" s="361" t="s">
        <v>695</v>
      </c>
      <c r="C1817" s="363" t="s">
        <v>696</v>
      </c>
      <c r="D1817" s="363" t="s">
        <v>697</v>
      </c>
      <c r="E1817" s="522" t="s">
        <v>698</v>
      </c>
      <c r="F1817" s="522"/>
      <c r="G1817" s="362" t="s">
        <v>699</v>
      </c>
      <c r="H1817" s="361" t="s">
        <v>700</v>
      </c>
      <c r="I1817" s="361" t="s">
        <v>701</v>
      </c>
      <c r="J1817" s="361" t="s">
        <v>702</v>
      </c>
    </row>
    <row r="1818" spans="1:10" ht="39" customHeight="1">
      <c r="A1818" s="359" t="s">
        <v>703</v>
      </c>
      <c r="B1818" s="360" t="s">
        <v>547</v>
      </c>
      <c r="C1818" s="359" t="s">
        <v>705</v>
      </c>
      <c r="D1818" s="359" t="s">
        <v>548</v>
      </c>
      <c r="E1818" s="523" t="s">
        <v>800</v>
      </c>
      <c r="F1818" s="523"/>
      <c r="G1818" s="358" t="s">
        <v>6</v>
      </c>
      <c r="H1818" s="357">
        <v>1</v>
      </c>
      <c r="I1818" s="356">
        <v>42.85</v>
      </c>
      <c r="J1818" s="356">
        <v>42.85</v>
      </c>
    </row>
    <row r="1819" spans="1:10" ht="24" customHeight="1">
      <c r="A1819" s="354" t="s">
        <v>707</v>
      </c>
      <c r="B1819" s="355" t="s">
        <v>1502</v>
      </c>
      <c r="C1819" s="354" t="s">
        <v>21</v>
      </c>
      <c r="D1819" s="354" t="s">
        <v>1461</v>
      </c>
      <c r="E1819" s="520" t="s">
        <v>710</v>
      </c>
      <c r="F1819" s="520"/>
      <c r="G1819" s="353" t="s">
        <v>711</v>
      </c>
      <c r="H1819" s="352">
        <v>0.2</v>
      </c>
      <c r="I1819" s="351">
        <v>34.11</v>
      </c>
      <c r="J1819" s="351">
        <v>6.82</v>
      </c>
    </row>
    <row r="1820" spans="1:10" ht="26.1" customHeight="1">
      <c r="A1820" s="354" t="s">
        <v>707</v>
      </c>
      <c r="B1820" s="355" t="s">
        <v>1500</v>
      </c>
      <c r="C1820" s="354" t="s">
        <v>21</v>
      </c>
      <c r="D1820" s="354" t="s">
        <v>1501</v>
      </c>
      <c r="E1820" s="520" t="s">
        <v>710</v>
      </c>
      <c r="F1820" s="520"/>
      <c r="G1820" s="353" t="s">
        <v>711</v>
      </c>
      <c r="H1820" s="352">
        <v>0.2</v>
      </c>
      <c r="I1820" s="351">
        <v>28.03</v>
      </c>
      <c r="J1820" s="351">
        <v>5.6</v>
      </c>
    </row>
    <row r="1821" spans="1:10" ht="26.1" customHeight="1" thickBot="1">
      <c r="A1821" s="373" t="s">
        <v>724</v>
      </c>
      <c r="B1821" s="374" t="s">
        <v>2051</v>
      </c>
      <c r="C1821" s="373" t="s">
        <v>21</v>
      </c>
      <c r="D1821" s="373" t="s">
        <v>2052</v>
      </c>
      <c r="E1821" s="528" t="s">
        <v>727</v>
      </c>
      <c r="F1821" s="528"/>
      <c r="G1821" s="371" t="s">
        <v>6</v>
      </c>
      <c r="H1821" s="372">
        <v>1</v>
      </c>
      <c r="I1821" s="378">
        <v>30.43</v>
      </c>
      <c r="J1821" s="378">
        <v>30.43</v>
      </c>
    </row>
    <row r="1822" spans="1:10" ht="0.95" customHeight="1" thickTop="1">
      <c r="A1822" s="350"/>
      <c r="B1822" s="350"/>
      <c r="C1822" s="350"/>
      <c r="D1822" s="350"/>
      <c r="E1822" s="350"/>
      <c r="F1822" s="350"/>
      <c r="G1822" s="350"/>
      <c r="H1822" s="350"/>
      <c r="I1822" s="350"/>
      <c r="J1822" s="350"/>
    </row>
    <row r="1823" spans="1:10" ht="18" customHeight="1">
      <c r="A1823" s="363" t="s">
        <v>2053</v>
      </c>
      <c r="B1823" s="361" t="s">
        <v>695</v>
      </c>
      <c r="C1823" s="363" t="s">
        <v>696</v>
      </c>
      <c r="D1823" s="363" t="s">
        <v>697</v>
      </c>
      <c r="E1823" s="522" t="s">
        <v>698</v>
      </c>
      <c r="F1823" s="522"/>
      <c r="G1823" s="362" t="s">
        <v>699</v>
      </c>
      <c r="H1823" s="361" t="s">
        <v>700</v>
      </c>
      <c r="I1823" s="361" t="s">
        <v>701</v>
      </c>
      <c r="J1823" s="361" t="s">
        <v>702</v>
      </c>
    </row>
    <row r="1824" spans="1:10" ht="26.1" customHeight="1">
      <c r="A1824" s="359" t="s">
        <v>703</v>
      </c>
      <c r="B1824" s="360" t="s">
        <v>550</v>
      </c>
      <c r="C1824" s="359" t="s">
        <v>705</v>
      </c>
      <c r="D1824" s="359" t="s">
        <v>2054</v>
      </c>
      <c r="E1824" s="523" t="s">
        <v>800</v>
      </c>
      <c r="F1824" s="523"/>
      <c r="G1824" s="358" t="s">
        <v>990</v>
      </c>
      <c r="H1824" s="357">
        <v>1</v>
      </c>
      <c r="I1824" s="356">
        <v>175.75</v>
      </c>
      <c r="J1824" s="356">
        <v>175.75</v>
      </c>
    </row>
    <row r="1825" spans="1:10" ht="24" customHeight="1">
      <c r="A1825" s="354" t="s">
        <v>707</v>
      </c>
      <c r="B1825" s="355" t="s">
        <v>1502</v>
      </c>
      <c r="C1825" s="354" t="s">
        <v>21</v>
      </c>
      <c r="D1825" s="354" t="s">
        <v>1461</v>
      </c>
      <c r="E1825" s="520" t="s">
        <v>710</v>
      </c>
      <c r="F1825" s="520"/>
      <c r="G1825" s="353" t="s">
        <v>711</v>
      </c>
      <c r="H1825" s="352">
        <v>0.75</v>
      </c>
      <c r="I1825" s="351">
        <v>34.11</v>
      </c>
      <c r="J1825" s="351">
        <v>25.58</v>
      </c>
    </row>
    <row r="1826" spans="1:10" ht="26.1" customHeight="1">
      <c r="A1826" s="354" t="s">
        <v>707</v>
      </c>
      <c r="B1826" s="355" t="s">
        <v>1500</v>
      </c>
      <c r="C1826" s="354" t="s">
        <v>21</v>
      </c>
      <c r="D1826" s="354" t="s">
        <v>1501</v>
      </c>
      <c r="E1826" s="520" t="s">
        <v>710</v>
      </c>
      <c r="F1826" s="520"/>
      <c r="G1826" s="353" t="s">
        <v>711</v>
      </c>
      <c r="H1826" s="352">
        <v>0.75</v>
      </c>
      <c r="I1826" s="351">
        <v>28.03</v>
      </c>
      <c r="J1826" s="351">
        <v>21.02</v>
      </c>
    </row>
    <row r="1827" spans="1:10" ht="39" customHeight="1" thickBot="1">
      <c r="A1827" s="373" t="s">
        <v>724</v>
      </c>
      <c r="B1827" s="374" t="s">
        <v>2055</v>
      </c>
      <c r="C1827" s="373" t="s">
        <v>21</v>
      </c>
      <c r="D1827" s="373" t="s">
        <v>2056</v>
      </c>
      <c r="E1827" s="528" t="s">
        <v>727</v>
      </c>
      <c r="F1827" s="528"/>
      <c r="G1827" s="371" t="s">
        <v>6</v>
      </c>
      <c r="H1827" s="372">
        <v>1</v>
      </c>
      <c r="I1827" s="378">
        <v>129.15</v>
      </c>
      <c r="J1827" s="378">
        <v>129.15</v>
      </c>
    </row>
    <row r="1828" spans="1:10" ht="0.95" customHeight="1" thickTop="1">
      <c r="A1828" s="350"/>
      <c r="B1828" s="350"/>
      <c r="C1828" s="350"/>
      <c r="D1828" s="350"/>
      <c r="E1828" s="350"/>
      <c r="F1828" s="350"/>
      <c r="G1828" s="350"/>
      <c r="H1828" s="350"/>
      <c r="I1828" s="350"/>
      <c r="J1828" s="350"/>
    </row>
    <row r="1829" spans="1:10" ht="18" customHeight="1">
      <c r="A1829" s="363" t="s">
        <v>2057</v>
      </c>
      <c r="B1829" s="361" t="s">
        <v>695</v>
      </c>
      <c r="C1829" s="363" t="s">
        <v>696</v>
      </c>
      <c r="D1829" s="363" t="s">
        <v>697</v>
      </c>
      <c r="E1829" s="522" t="s">
        <v>698</v>
      </c>
      <c r="F1829" s="522"/>
      <c r="G1829" s="362" t="s">
        <v>699</v>
      </c>
      <c r="H1829" s="361" t="s">
        <v>700</v>
      </c>
      <c r="I1829" s="361" t="s">
        <v>701</v>
      </c>
      <c r="J1829" s="361" t="s">
        <v>702</v>
      </c>
    </row>
    <row r="1830" spans="1:10" ht="26.1" customHeight="1">
      <c r="A1830" s="359" t="s">
        <v>703</v>
      </c>
      <c r="B1830" s="360" t="s">
        <v>2058</v>
      </c>
      <c r="C1830" s="359" t="s">
        <v>21</v>
      </c>
      <c r="D1830" s="359" t="s">
        <v>2059</v>
      </c>
      <c r="E1830" s="523" t="s">
        <v>2060</v>
      </c>
      <c r="F1830" s="523"/>
      <c r="G1830" s="358" t="s">
        <v>6</v>
      </c>
      <c r="H1830" s="357">
        <v>1</v>
      </c>
      <c r="I1830" s="356">
        <v>145.76</v>
      </c>
      <c r="J1830" s="356">
        <v>145.76</v>
      </c>
    </row>
    <row r="1831" spans="1:10" ht="24" customHeight="1">
      <c r="A1831" s="354" t="s">
        <v>707</v>
      </c>
      <c r="B1831" s="355" t="s">
        <v>1502</v>
      </c>
      <c r="C1831" s="354" t="s">
        <v>21</v>
      </c>
      <c r="D1831" s="354" t="s">
        <v>1461</v>
      </c>
      <c r="E1831" s="520" t="s">
        <v>710</v>
      </c>
      <c r="F1831" s="520"/>
      <c r="G1831" s="353" t="s">
        <v>711</v>
      </c>
      <c r="H1831" s="352">
        <v>0.38819999999999999</v>
      </c>
      <c r="I1831" s="351">
        <v>34.11</v>
      </c>
      <c r="J1831" s="351">
        <v>13.24</v>
      </c>
    </row>
    <row r="1832" spans="1:10" ht="26.1" customHeight="1">
      <c r="A1832" s="354" t="s">
        <v>707</v>
      </c>
      <c r="B1832" s="355" t="s">
        <v>1500</v>
      </c>
      <c r="C1832" s="354" t="s">
        <v>21</v>
      </c>
      <c r="D1832" s="354" t="s">
        <v>1501</v>
      </c>
      <c r="E1832" s="520" t="s">
        <v>710</v>
      </c>
      <c r="F1832" s="520"/>
      <c r="G1832" s="353" t="s">
        <v>711</v>
      </c>
      <c r="H1832" s="352">
        <v>0.38819999999999999</v>
      </c>
      <c r="I1832" s="351">
        <v>28.03</v>
      </c>
      <c r="J1832" s="351">
        <v>10.88</v>
      </c>
    </row>
    <row r="1833" spans="1:10" ht="39" customHeight="1" thickBot="1">
      <c r="A1833" s="373" t="s">
        <v>724</v>
      </c>
      <c r="B1833" s="374" t="s">
        <v>2061</v>
      </c>
      <c r="C1833" s="373" t="s">
        <v>21</v>
      </c>
      <c r="D1833" s="373" t="s">
        <v>2062</v>
      </c>
      <c r="E1833" s="528" t="s">
        <v>727</v>
      </c>
      <c r="F1833" s="528"/>
      <c r="G1833" s="371" t="s">
        <v>6</v>
      </c>
      <c r="H1833" s="372">
        <v>1</v>
      </c>
      <c r="I1833" s="378">
        <v>121.64</v>
      </c>
      <c r="J1833" s="378">
        <v>121.64</v>
      </c>
    </row>
    <row r="1834" spans="1:10" ht="0.95" customHeight="1" thickTop="1">
      <c r="A1834" s="350"/>
      <c r="B1834" s="350"/>
      <c r="C1834" s="350"/>
      <c r="D1834" s="350"/>
      <c r="E1834" s="350"/>
      <c r="F1834" s="350"/>
      <c r="G1834" s="350"/>
      <c r="H1834" s="350"/>
      <c r="I1834" s="350"/>
      <c r="J1834" s="350"/>
    </row>
    <row r="1835" spans="1:10" ht="18" customHeight="1">
      <c r="A1835" s="363" t="s">
        <v>2063</v>
      </c>
      <c r="B1835" s="361" t="s">
        <v>695</v>
      </c>
      <c r="C1835" s="363" t="s">
        <v>696</v>
      </c>
      <c r="D1835" s="363" t="s">
        <v>697</v>
      </c>
      <c r="E1835" s="522" t="s">
        <v>698</v>
      </c>
      <c r="F1835" s="522"/>
      <c r="G1835" s="362" t="s">
        <v>699</v>
      </c>
      <c r="H1835" s="361" t="s">
        <v>700</v>
      </c>
      <c r="I1835" s="361" t="s">
        <v>701</v>
      </c>
      <c r="J1835" s="361" t="s">
        <v>702</v>
      </c>
    </row>
    <row r="1836" spans="1:10" ht="26.1" customHeight="1">
      <c r="A1836" s="359" t="s">
        <v>703</v>
      </c>
      <c r="B1836" s="360" t="s">
        <v>2064</v>
      </c>
      <c r="C1836" s="359" t="s">
        <v>21</v>
      </c>
      <c r="D1836" s="359" t="s">
        <v>2065</v>
      </c>
      <c r="E1836" s="523" t="s">
        <v>2066</v>
      </c>
      <c r="F1836" s="523"/>
      <c r="G1836" s="358" t="s">
        <v>6</v>
      </c>
      <c r="H1836" s="357">
        <v>1</v>
      </c>
      <c r="I1836" s="356">
        <v>58.5</v>
      </c>
      <c r="J1836" s="356">
        <v>58.5</v>
      </c>
    </row>
    <row r="1837" spans="1:10" ht="39" customHeight="1">
      <c r="A1837" s="354" t="s">
        <v>707</v>
      </c>
      <c r="B1837" s="355" t="s">
        <v>2067</v>
      </c>
      <c r="C1837" s="354" t="s">
        <v>21</v>
      </c>
      <c r="D1837" s="354" t="s">
        <v>3066</v>
      </c>
      <c r="E1837" s="520" t="s">
        <v>2068</v>
      </c>
      <c r="F1837" s="520"/>
      <c r="G1837" s="353" t="s">
        <v>781</v>
      </c>
      <c r="H1837" s="352">
        <v>1.41E-2</v>
      </c>
      <c r="I1837" s="351">
        <v>331.83</v>
      </c>
      <c r="J1837" s="351">
        <v>4.67</v>
      </c>
    </row>
    <row r="1838" spans="1:10" ht="24" customHeight="1">
      <c r="A1838" s="354" t="s">
        <v>707</v>
      </c>
      <c r="B1838" s="355" t="s">
        <v>708</v>
      </c>
      <c r="C1838" s="354" t="s">
        <v>21</v>
      </c>
      <c r="D1838" s="354" t="s">
        <v>709</v>
      </c>
      <c r="E1838" s="520" t="s">
        <v>710</v>
      </c>
      <c r="F1838" s="520"/>
      <c r="G1838" s="353" t="s">
        <v>711</v>
      </c>
      <c r="H1838" s="352">
        <v>0.10879999999999999</v>
      </c>
      <c r="I1838" s="351">
        <v>24.88</v>
      </c>
      <c r="J1838" s="351">
        <v>2.7</v>
      </c>
    </row>
    <row r="1839" spans="1:10" ht="24" customHeight="1">
      <c r="A1839" s="354" t="s">
        <v>707</v>
      </c>
      <c r="B1839" s="355" t="s">
        <v>1094</v>
      </c>
      <c r="C1839" s="354" t="s">
        <v>21</v>
      </c>
      <c r="D1839" s="354" t="s">
        <v>965</v>
      </c>
      <c r="E1839" s="520" t="s">
        <v>710</v>
      </c>
      <c r="F1839" s="520"/>
      <c r="G1839" s="353" t="s">
        <v>711</v>
      </c>
      <c r="H1839" s="352">
        <v>0.1384</v>
      </c>
      <c r="I1839" s="351">
        <v>33.619999999999997</v>
      </c>
      <c r="J1839" s="351">
        <v>4.6500000000000004</v>
      </c>
    </row>
    <row r="1840" spans="1:10" ht="39" customHeight="1" thickBot="1">
      <c r="A1840" s="373" t="s">
        <v>724</v>
      </c>
      <c r="B1840" s="374" t="s">
        <v>2069</v>
      </c>
      <c r="C1840" s="373" t="s">
        <v>21</v>
      </c>
      <c r="D1840" s="373" t="s">
        <v>2070</v>
      </c>
      <c r="E1840" s="528" t="s">
        <v>727</v>
      </c>
      <c r="F1840" s="528"/>
      <c r="G1840" s="371" t="s">
        <v>6</v>
      </c>
      <c r="H1840" s="372">
        <v>1</v>
      </c>
      <c r="I1840" s="378">
        <v>46.48</v>
      </c>
      <c r="J1840" s="378">
        <v>46.48</v>
      </c>
    </row>
    <row r="1841" spans="1:10" ht="0.95" customHeight="1" thickTop="1">
      <c r="A1841" s="350"/>
      <c r="B1841" s="350"/>
      <c r="C1841" s="350"/>
      <c r="D1841" s="350"/>
      <c r="E1841" s="350"/>
      <c r="F1841" s="350"/>
      <c r="G1841" s="350"/>
      <c r="H1841" s="350"/>
      <c r="I1841" s="350"/>
      <c r="J1841" s="350"/>
    </row>
    <row r="1842" spans="1:10" ht="18" customHeight="1">
      <c r="A1842" s="363" t="s">
        <v>2071</v>
      </c>
      <c r="B1842" s="361" t="s">
        <v>695</v>
      </c>
      <c r="C1842" s="363" t="s">
        <v>696</v>
      </c>
      <c r="D1842" s="363" t="s">
        <v>697</v>
      </c>
      <c r="E1842" s="522" t="s">
        <v>698</v>
      </c>
      <c r="F1842" s="522"/>
      <c r="G1842" s="362" t="s">
        <v>699</v>
      </c>
      <c r="H1842" s="361" t="s">
        <v>700</v>
      </c>
      <c r="I1842" s="361" t="s">
        <v>701</v>
      </c>
      <c r="J1842" s="361" t="s">
        <v>702</v>
      </c>
    </row>
    <row r="1843" spans="1:10" ht="39" customHeight="1">
      <c r="A1843" s="359" t="s">
        <v>703</v>
      </c>
      <c r="B1843" s="360" t="s">
        <v>2072</v>
      </c>
      <c r="C1843" s="359" t="s">
        <v>21</v>
      </c>
      <c r="D1843" s="359" t="s">
        <v>2073</v>
      </c>
      <c r="E1843" s="523" t="s">
        <v>1089</v>
      </c>
      <c r="F1843" s="523"/>
      <c r="G1843" s="358" t="s">
        <v>781</v>
      </c>
      <c r="H1843" s="357">
        <v>1</v>
      </c>
      <c r="I1843" s="356">
        <v>103.73</v>
      </c>
      <c r="J1843" s="356">
        <v>103.73</v>
      </c>
    </row>
    <row r="1844" spans="1:10" ht="24" customHeight="1">
      <c r="A1844" s="354" t="s">
        <v>707</v>
      </c>
      <c r="B1844" s="355" t="s">
        <v>1094</v>
      </c>
      <c r="C1844" s="354" t="s">
        <v>21</v>
      </c>
      <c r="D1844" s="354" t="s">
        <v>965</v>
      </c>
      <c r="E1844" s="520" t="s">
        <v>710</v>
      </c>
      <c r="F1844" s="520"/>
      <c r="G1844" s="353" t="s">
        <v>711</v>
      </c>
      <c r="H1844" s="352">
        <v>9.4700000000000006E-2</v>
      </c>
      <c r="I1844" s="351">
        <v>33.619999999999997</v>
      </c>
      <c r="J1844" s="351">
        <v>3.18</v>
      </c>
    </row>
    <row r="1845" spans="1:10" ht="39" customHeight="1">
      <c r="A1845" s="354" t="s">
        <v>707</v>
      </c>
      <c r="B1845" s="355" t="s">
        <v>1092</v>
      </c>
      <c r="C1845" s="354" t="s">
        <v>21</v>
      </c>
      <c r="D1845" s="354" t="s">
        <v>1093</v>
      </c>
      <c r="E1845" s="520" t="s">
        <v>714</v>
      </c>
      <c r="F1845" s="520"/>
      <c r="G1845" s="353" t="s">
        <v>718</v>
      </c>
      <c r="H1845" s="352">
        <v>1.5122</v>
      </c>
      <c r="I1845" s="351">
        <v>33.299999999999997</v>
      </c>
      <c r="J1845" s="351">
        <v>50.35</v>
      </c>
    </row>
    <row r="1846" spans="1:10" ht="39" customHeight="1">
      <c r="A1846" s="354" t="s">
        <v>707</v>
      </c>
      <c r="B1846" s="355" t="s">
        <v>1090</v>
      </c>
      <c r="C1846" s="354" t="s">
        <v>21</v>
      </c>
      <c r="D1846" s="354" t="s">
        <v>1091</v>
      </c>
      <c r="E1846" s="520" t="s">
        <v>714</v>
      </c>
      <c r="F1846" s="520"/>
      <c r="G1846" s="353" t="s">
        <v>715</v>
      </c>
      <c r="H1846" s="352">
        <v>1.1661999999999999</v>
      </c>
      <c r="I1846" s="351">
        <v>30.52</v>
      </c>
      <c r="J1846" s="351">
        <v>35.590000000000003</v>
      </c>
    </row>
    <row r="1847" spans="1:10" ht="24" customHeight="1" thickBot="1">
      <c r="A1847" s="354" t="s">
        <v>707</v>
      </c>
      <c r="B1847" s="355" t="s">
        <v>708</v>
      </c>
      <c r="C1847" s="354" t="s">
        <v>21</v>
      </c>
      <c r="D1847" s="354" t="s">
        <v>709</v>
      </c>
      <c r="E1847" s="520" t="s">
        <v>710</v>
      </c>
      <c r="F1847" s="520"/>
      <c r="G1847" s="353" t="s">
        <v>711</v>
      </c>
      <c r="H1847" s="352">
        <v>0.58730000000000004</v>
      </c>
      <c r="I1847" s="351">
        <v>24.88</v>
      </c>
      <c r="J1847" s="351">
        <v>14.61</v>
      </c>
    </row>
    <row r="1848" spans="1:10" ht="0.95" customHeight="1" thickTop="1">
      <c r="A1848" s="350"/>
      <c r="B1848" s="350"/>
      <c r="C1848" s="350"/>
      <c r="D1848" s="350"/>
      <c r="E1848" s="350"/>
      <c r="F1848" s="350"/>
      <c r="G1848" s="350"/>
      <c r="H1848" s="350"/>
      <c r="I1848" s="350"/>
      <c r="J1848" s="350"/>
    </row>
    <row r="1849" spans="1:10" ht="18" customHeight="1">
      <c r="A1849" s="363" t="s">
        <v>2074</v>
      </c>
      <c r="B1849" s="361" t="s">
        <v>695</v>
      </c>
      <c r="C1849" s="363" t="s">
        <v>696</v>
      </c>
      <c r="D1849" s="363" t="s">
        <v>697</v>
      </c>
      <c r="E1849" s="522" t="s">
        <v>698</v>
      </c>
      <c r="F1849" s="522"/>
      <c r="G1849" s="362" t="s">
        <v>699</v>
      </c>
      <c r="H1849" s="361" t="s">
        <v>700</v>
      </c>
      <c r="I1849" s="361" t="s">
        <v>701</v>
      </c>
      <c r="J1849" s="361" t="s">
        <v>702</v>
      </c>
    </row>
    <row r="1850" spans="1:10" ht="51.95" customHeight="1">
      <c r="A1850" s="359" t="s">
        <v>703</v>
      </c>
      <c r="B1850" s="360" t="s">
        <v>1609</v>
      </c>
      <c r="C1850" s="359" t="s">
        <v>21</v>
      </c>
      <c r="D1850" s="359" t="s">
        <v>1610</v>
      </c>
      <c r="E1850" s="523" t="s">
        <v>1611</v>
      </c>
      <c r="F1850" s="523"/>
      <c r="G1850" s="358" t="s">
        <v>758</v>
      </c>
      <c r="H1850" s="357">
        <v>1</v>
      </c>
      <c r="I1850" s="356">
        <v>64.91</v>
      </c>
      <c r="J1850" s="356">
        <v>64.91</v>
      </c>
    </row>
    <row r="1851" spans="1:10" ht="39" customHeight="1">
      <c r="A1851" s="354" t="s">
        <v>707</v>
      </c>
      <c r="B1851" s="355" t="s">
        <v>1614</v>
      </c>
      <c r="C1851" s="354" t="s">
        <v>21</v>
      </c>
      <c r="D1851" s="354" t="s">
        <v>1615</v>
      </c>
      <c r="E1851" s="520" t="s">
        <v>714</v>
      </c>
      <c r="F1851" s="520"/>
      <c r="G1851" s="353" t="s">
        <v>715</v>
      </c>
      <c r="H1851" s="352">
        <v>0.41310000000000002</v>
      </c>
      <c r="I1851" s="351">
        <v>0.54</v>
      </c>
      <c r="J1851" s="351">
        <v>0.22</v>
      </c>
    </row>
    <row r="1852" spans="1:10" ht="39" customHeight="1">
      <c r="A1852" s="354" t="s">
        <v>707</v>
      </c>
      <c r="B1852" s="355" t="s">
        <v>1612</v>
      </c>
      <c r="C1852" s="354" t="s">
        <v>21</v>
      </c>
      <c r="D1852" s="354" t="s">
        <v>1613</v>
      </c>
      <c r="E1852" s="520" t="s">
        <v>714</v>
      </c>
      <c r="F1852" s="520"/>
      <c r="G1852" s="353" t="s">
        <v>718</v>
      </c>
      <c r="H1852" s="352">
        <v>1.1299999999999999E-2</v>
      </c>
      <c r="I1852" s="351">
        <v>9.9</v>
      </c>
      <c r="J1852" s="351">
        <v>0.11</v>
      </c>
    </row>
    <row r="1853" spans="1:10" ht="24" customHeight="1">
      <c r="A1853" s="354" t="s">
        <v>707</v>
      </c>
      <c r="B1853" s="355" t="s">
        <v>708</v>
      </c>
      <c r="C1853" s="354" t="s">
        <v>21</v>
      </c>
      <c r="D1853" s="354" t="s">
        <v>709</v>
      </c>
      <c r="E1853" s="520" t="s">
        <v>710</v>
      </c>
      <c r="F1853" s="520"/>
      <c r="G1853" s="353" t="s">
        <v>711</v>
      </c>
      <c r="H1853" s="352">
        <v>1.6978</v>
      </c>
      <c r="I1853" s="351">
        <v>24.88</v>
      </c>
      <c r="J1853" s="351">
        <v>42.24</v>
      </c>
    </row>
    <row r="1854" spans="1:10" ht="26.1" customHeight="1">
      <c r="A1854" s="373" t="s">
        <v>724</v>
      </c>
      <c r="B1854" s="374" t="s">
        <v>1618</v>
      </c>
      <c r="C1854" s="373" t="s">
        <v>21</v>
      </c>
      <c r="D1854" s="373" t="s">
        <v>1619</v>
      </c>
      <c r="E1854" s="528" t="s">
        <v>727</v>
      </c>
      <c r="F1854" s="528"/>
      <c r="G1854" s="371" t="s">
        <v>781</v>
      </c>
      <c r="H1854" s="372">
        <v>2.0400000000000001E-2</v>
      </c>
      <c r="I1854" s="378">
        <v>124.97</v>
      </c>
      <c r="J1854" s="378">
        <v>2.549388</v>
      </c>
    </row>
    <row r="1855" spans="1:10" ht="26.1" customHeight="1" thickBot="1">
      <c r="A1855" s="373" t="s">
        <v>724</v>
      </c>
      <c r="B1855" s="374" t="s">
        <v>1616</v>
      </c>
      <c r="C1855" s="373" t="s">
        <v>21</v>
      </c>
      <c r="D1855" s="373" t="s">
        <v>1617</v>
      </c>
      <c r="E1855" s="528" t="s">
        <v>727</v>
      </c>
      <c r="F1855" s="528"/>
      <c r="G1855" s="371" t="s">
        <v>781</v>
      </c>
      <c r="H1855" s="372">
        <v>0.114</v>
      </c>
      <c r="I1855" s="378">
        <v>173.74</v>
      </c>
      <c r="J1855" s="378">
        <v>19.806360000000002</v>
      </c>
    </row>
    <row r="1856" spans="1:10" ht="0.95" customHeight="1" thickTop="1">
      <c r="A1856" s="350"/>
      <c r="B1856" s="350"/>
      <c r="C1856" s="350"/>
      <c r="D1856" s="350"/>
      <c r="E1856" s="350"/>
      <c r="F1856" s="350"/>
      <c r="G1856" s="350"/>
      <c r="H1856" s="350"/>
      <c r="I1856" s="350"/>
      <c r="J1856" s="350"/>
    </row>
    <row r="1857" spans="1:10" ht="18" customHeight="1">
      <c r="A1857" s="363" t="s">
        <v>2075</v>
      </c>
      <c r="B1857" s="361" t="s">
        <v>695</v>
      </c>
      <c r="C1857" s="363" t="s">
        <v>696</v>
      </c>
      <c r="D1857" s="363" t="s">
        <v>697</v>
      </c>
      <c r="E1857" s="522" t="s">
        <v>698</v>
      </c>
      <c r="F1857" s="522"/>
      <c r="G1857" s="362" t="s">
        <v>699</v>
      </c>
      <c r="H1857" s="361" t="s">
        <v>700</v>
      </c>
      <c r="I1857" s="361" t="s">
        <v>701</v>
      </c>
      <c r="J1857" s="361" t="s">
        <v>702</v>
      </c>
    </row>
    <row r="1858" spans="1:10" ht="24" customHeight="1">
      <c r="A1858" s="359" t="s">
        <v>703</v>
      </c>
      <c r="B1858" s="360" t="s">
        <v>2076</v>
      </c>
      <c r="C1858" s="359" t="s">
        <v>21</v>
      </c>
      <c r="D1858" s="359" t="s">
        <v>2077</v>
      </c>
      <c r="E1858" s="523" t="s">
        <v>2078</v>
      </c>
      <c r="F1858" s="523"/>
      <c r="G1858" s="358" t="s">
        <v>781</v>
      </c>
      <c r="H1858" s="357">
        <v>1</v>
      </c>
      <c r="I1858" s="356">
        <v>98.41</v>
      </c>
      <c r="J1858" s="356">
        <v>98.41</v>
      </c>
    </row>
    <row r="1859" spans="1:10" ht="24" customHeight="1" thickBot="1">
      <c r="A1859" s="354" t="s">
        <v>707</v>
      </c>
      <c r="B1859" s="355" t="s">
        <v>708</v>
      </c>
      <c r="C1859" s="354" t="s">
        <v>21</v>
      </c>
      <c r="D1859" s="354" t="s">
        <v>709</v>
      </c>
      <c r="E1859" s="520" t="s">
        <v>710</v>
      </c>
      <c r="F1859" s="520"/>
      <c r="G1859" s="353" t="s">
        <v>711</v>
      </c>
      <c r="H1859" s="352">
        <v>3.9557666999999999</v>
      </c>
      <c r="I1859" s="351">
        <v>24.88</v>
      </c>
      <c r="J1859" s="351">
        <v>98.41</v>
      </c>
    </row>
    <row r="1860" spans="1:10" ht="0.95" customHeight="1" thickTop="1">
      <c r="A1860" s="350"/>
      <c r="B1860" s="350"/>
      <c r="C1860" s="350"/>
      <c r="D1860" s="350"/>
      <c r="E1860" s="350"/>
      <c r="F1860" s="350"/>
      <c r="G1860" s="350"/>
      <c r="H1860" s="350"/>
      <c r="I1860" s="350"/>
      <c r="J1860" s="350"/>
    </row>
    <row r="1861" spans="1:10" ht="18" customHeight="1">
      <c r="A1861" s="363" t="s">
        <v>2079</v>
      </c>
      <c r="B1861" s="361" t="s">
        <v>695</v>
      </c>
      <c r="C1861" s="363" t="s">
        <v>696</v>
      </c>
      <c r="D1861" s="363" t="s">
        <v>697</v>
      </c>
      <c r="E1861" s="522" t="s">
        <v>698</v>
      </c>
      <c r="F1861" s="522"/>
      <c r="G1861" s="362" t="s">
        <v>699</v>
      </c>
      <c r="H1861" s="361" t="s">
        <v>700</v>
      </c>
      <c r="I1861" s="361" t="s">
        <v>701</v>
      </c>
      <c r="J1861" s="361" t="s">
        <v>702</v>
      </c>
    </row>
    <row r="1862" spans="1:10" ht="26.1" customHeight="1">
      <c r="A1862" s="359" t="s">
        <v>703</v>
      </c>
      <c r="B1862" s="360" t="s">
        <v>2080</v>
      </c>
      <c r="C1862" s="359" t="s">
        <v>21</v>
      </c>
      <c r="D1862" s="359" t="s">
        <v>2081</v>
      </c>
      <c r="E1862" s="523" t="s">
        <v>2082</v>
      </c>
      <c r="F1862" s="523"/>
      <c r="G1862" s="358" t="s">
        <v>781</v>
      </c>
      <c r="H1862" s="357">
        <v>1</v>
      </c>
      <c r="I1862" s="356">
        <v>30.8</v>
      </c>
      <c r="J1862" s="356">
        <v>30.8</v>
      </c>
    </row>
    <row r="1863" spans="1:10" ht="65.099999999999994" customHeight="1">
      <c r="A1863" s="354" t="s">
        <v>707</v>
      </c>
      <c r="B1863" s="355" t="s">
        <v>2085</v>
      </c>
      <c r="C1863" s="354" t="s">
        <v>21</v>
      </c>
      <c r="D1863" s="354" t="s">
        <v>2086</v>
      </c>
      <c r="E1863" s="520" t="s">
        <v>714</v>
      </c>
      <c r="F1863" s="520"/>
      <c r="G1863" s="353" t="s">
        <v>715</v>
      </c>
      <c r="H1863" s="352">
        <v>5.9999999999999995E-4</v>
      </c>
      <c r="I1863" s="351">
        <v>80.42</v>
      </c>
      <c r="J1863" s="351">
        <v>0.04</v>
      </c>
    </row>
    <row r="1864" spans="1:10" ht="65.099999999999994" customHeight="1">
      <c r="A1864" s="354" t="s">
        <v>707</v>
      </c>
      <c r="B1864" s="355" t="s">
        <v>2087</v>
      </c>
      <c r="C1864" s="354" t="s">
        <v>21</v>
      </c>
      <c r="D1864" s="354" t="s">
        <v>2088</v>
      </c>
      <c r="E1864" s="520" t="s">
        <v>714</v>
      </c>
      <c r="F1864" s="520"/>
      <c r="G1864" s="353" t="s">
        <v>718</v>
      </c>
      <c r="H1864" s="352">
        <v>5.4000000000000003E-3</v>
      </c>
      <c r="I1864" s="351">
        <v>321.5</v>
      </c>
      <c r="J1864" s="351">
        <v>1.73</v>
      </c>
    </row>
    <row r="1865" spans="1:10" ht="39" customHeight="1">
      <c r="A1865" s="354" t="s">
        <v>707</v>
      </c>
      <c r="B1865" s="355" t="s">
        <v>2083</v>
      </c>
      <c r="C1865" s="354" t="s">
        <v>21</v>
      </c>
      <c r="D1865" s="354" t="s">
        <v>2084</v>
      </c>
      <c r="E1865" s="520" t="s">
        <v>714</v>
      </c>
      <c r="F1865" s="520"/>
      <c r="G1865" s="353" t="s">
        <v>718</v>
      </c>
      <c r="H1865" s="352">
        <v>0.19620000000000001</v>
      </c>
      <c r="I1865" s="351">
        <v>48.26</v>
      </c>
      <c r="J1865" s="351">
        <v>9.4600000000000009</v>
      </c>
    </row>
    <row r="1866" spans="1:10" ht="24" customHeight="1" thickBot="1">
      <c r="A1866" s="354" t="s">
        <v>707</v>
      </c>
      <c r="B1866" s="355" t="s">
        <v>708</v>
      </c>
      <c r="C1866" s="354" t="s">
        <v>21</v>
      </c>
      <c r="D1866" s="354" t="s">
        <v>709</v>
      </c>
      <c r="E1866" s="520" t="s">
        <v>710</v>
      </c>
      <c r="F1866" s="520"/>
      <c r="G1866" s="353" t="s">
        <v>711</v>
      </c>
      <c r="H1866" s="352">
        <v>0.78659999999999997</v>
      </c>
      <c r="I1866" s="351">
        <v>24.88</v>
      </c>
      <c r="J1866" s="351">
        <v>19.57</v>
      </c>
    </row>
    <row r="1867" spans="1:10" ht="0.95" customHeight="1" thickTop="1">
      <c r="A1867" s="350"/>
      <c r="B1867" s="350"/>
      <c r="C1867" s="350"/>
      <c r="D1867" s="350"/>
      <c r="E1867" s="350"/>
      <c r="F1867" s="350"/>
      <c r="G1867" s="350"/>
      <c r="H1867" s="350"/>
      <c r="I1867" s="350"/>
      <c r="J1867" s="350"/>
    </row>
    <row r="1868" spans="1:10" ht="18" customHeight="1">
      <c r="A1868" s="363" t="s">
        <v>2089</v>
      </c>
      <c r="B1868" s="361" t="s">
        <v>695</v>
      </c>
      <c r="C1868" s="363" t="s">
        <v>696</v>
      </c>
      <c r="D1868" s="363" t="s">
        <v>697</v>
      </c>
      <c r="E1868" s="522" t="s">
        <v>698</v>
      </c>
      <c r="F1868" s="522"/>
      <c r="G1868" s="362" t="s">
        <v>699</v>
      </c>
      <c r="H1868" s="361" t="s">
        <v>700</v>
      </c>
      <c r="I1868" s="361" t="s">
        <v>701</v>
      </c>
      <c r="J1868" s="361" t="s">
        <v>702</v>
      </c>
    </row>
    <row r="1869" spans="1:10" ht="39" customHeight="1">
      <c r="A1869" s="359" t="s">
        <v>703</v>
      </c>
      <c r="B1869" s="360" t="s">
        <v>2090</v>
      </c>
      <c r="C1869" s="359" t="s">
        <v>21</v>
      </c>
      <c r="D1869" s="359" t="s">
        <v>2091</v>
      </c>
      <c r="E1869" s="523" t="s">
        <v>1969</v>
      </c>
      <c r="F1869" s="523"/>
      <c r="G1869" s="358" t="s">
        <v>781</v>
      </c>
      <c r="H1869" s="357">
        <v>1</v>
      </c>
      <c r="I1869" s="356">
        <v>528.98</v>
      </c>
      <c r="J1869" s="356">
        <v>528.98</v>
      </c>
    </row>
    <row r="1870" spans="1:10" ht="51.95" customHeight="1">
      <c r="A1870" s="354" t="s">
        <v>707</v>
      </c>
      <c r="B1870" s="355" t="s">
        <v>2092</v>
      </c>
      <c r="C1870" s="354" t="s">
        <v>21</v>
      </c>
      <c r="D1870" s="354" t="s">
        <v>2093</v>
      </c>
      <c r="E1870" s="520" t="s">
        <v>714</v>
      </c>
      <c r="F1870" s="520"/>
      <c r="G1870" s="353" t="s">
        <v>715</v>
      </c>
      <c r="H1870" s="352">
        <v>0.71309999999999996</v>
      </c>
      <c r="I1870" s="351">
        <v>0.48</v>
      </c>
      <c r="J1870" s="351">
        <v>0.34</v>
      </c>
    </row>
    <row r="1871" spans="1:10" ht="51.95" customHeight="1">
      <c r="A1871" s="354" t="s">
        <v>707</v>
      </c>
      <c r="B1871" s="355" t="s">
        <v>2094</v>
      </c>
      <c r="C1871" s="354" t="s">
        <v>21</v>
      </c>
      <c r="D1871" s="354" t="s">
        <v>2095</v>
      </c>
      <c r="E1871" s="520" t="s">
        <v>714</v>
      </c>
      <c r="F1871" s="520"/>
      <c r="G1871" s="353" t="s">
        <v>718</v>
      </c>
      <c r="H1871" s="352">
        <v>0.75629999999999997</v>
      </c>
      <c r="I1871" s="351">
        <v>2.2799999999999998</v>
      </c>
      <c r="J1871" s="351">
        <v>1.72</v>
      </c>
    </row>
    <row r="1872" spans="1:10" ht="26.1" customHeight="1">
      <c r="A1872" s="354" t="s">
        <v>707</v>
      </c>
      <c r="B1872" s="355" t="s">
        <v>2096</v>
      </c>
      <c r="C1872" s="354" t="s">
        <v>21</v>
      </c>
      <c r="D1872" s="354" t="s">
        <v>2097</v>
      </c>
      <c r="E1872" s="520" t="s">
        <v>710</v>
      </c>
      <c r="F1872" s="520"/>
      <c r="G1872" s="353" t="s">
        <v>711</v>
      </c>
      <c r="H1872" s="352">
        <v>1.4695</v>
      </c>
      <c r="I1872" s="351">
        <v>30.06</v>
      </c>
      <c r="J1872" s="351">
        <v>44.17</v>
      </c>
    </row>
    <row r="1873" spans="1:10" ht="24" customHeight="1">
      <c r="A1873" s="354" t="s">
        <v>707</v>
      </c>
      <c r="B1873" s="355" t="s">
        <v>708</v>
      </c>
      <c r="C1873" s="354" t="s">
        <v>21</v>
      </c>
      <c r="D1873" s="354" t="s">
        <v>709</v>
      </c>
      <c r="E1873" s="520" t="s">
        <v>710</v>
      </c>
      <c r="F1873" s="520"/>
      <c r="G1873" s="353" t="s">
        <v>711</v>
      </c>
      <c r="H1873" s="352">
        <v>2.3275000000000001</v>
      </c>
      <c r="I1873" s="351">
        <v>24.88</v>
      </c>
      <c r="J1873" s="351">
        <v>57.9</v>
      </c>
    </row>
    <row r="1874" spans="1:10" ht="24" customHeight="1">
      <c r="A1874" s="373" t="s">
        <v>724</v>
      </c>
      <c r="B1874" s="374" t="s">
        <v>2098</v>
      </c>
      <c r="C1874" s="373" t="s">
        <v>21</v>
      </c>
      <c r="D1874" s="373" t="s">
        <v>2099</v>
      </c>
      <c r="E1874" s="528" t="s">
        <v>727</v>
      </c>
      <c r="F1874" s="528"/>
      <c r="G1874" s="371" t="s">
        <v>74</v>
      </c>
      <c r="H1874" s="372">
        <v>273.06299999999999</v>
      </c>
      <c r="I1874" s="378">
        <v>0.77</v>
      </c>
      <c r="J1874" s="378">
        <v>210.25851</v>
      </c>
    </row>
    <row r="1875" spans="1:10" ht="26.1" customHeight="1">
      <c r="A1875" s="373" t="s">
        <v>724</v>
      </c>
      <c r="B1875" s="374" t="s">
        <v>2100</v>
      </c>
      <c r="C1875" s="373" t="s">
        <v>21</v>
      </c>
      <c r="D1875" s="373" t="s">
        <v>2101</v>
      </c>
      <c r="E1875" s="528" t="s">
        <v>727</v>
      </c>
      <c r="F1875" s="528"/>
      <c r="G1875" s="371" t="s">
        <v>781</v>
      </c>
      <c r="H1875" s="372">
        <v>0.57920000000000005</v>
      </c>
      <c r="I1875" s="378">
        <v>132.30000000000001</v>
      </c>
      <c r="J1875" s="378">
        <v>76.628159999999994</v>
      </c>
    </row>
    <row r="1876" spans="1:10" ht="26.1" customHeight="1" thickBot="1">
      <c r="A1876" s="373" t="s">
        <v>724</v>
      </c>
      <c r="B1876" s="374" t="s">
        <v>1358</v>
      </c>
      <c r="C1876" s="373" t="s">
        <v>21</v>
      </c>
      <c r="D1876" s="373" t="s">
        <v>1359</v>
      </c>
      <c r="E1876" s="528" t="s">
        <v>727</v>
      </c>
      <c r="F1876" s="528"/>
      <c r="G1876" s="371" t="s">
        <v>781</v>
      </c>
      <c r="H1876" s="372">
        <v>0.80459999999999998</v>
      </c>
      <c r="I1876" s="378">
        <v>171.5</v>
      </c>
      <c r="J1876" s="378">
        <v>137.9889</v>
      </c>
    </row>
    <row r="1877" spans="1:10" ht="0.95" customHeight="1" thickTop="1">
      <c r="A1877" s="350"/>
      <c r="B1877" s="350"/>
      <c r="C1877" s="350"/>
      <c r="D1877" s="350"/>
      <c r="E1877" s="350"/>
      <c r="F1877" s="350"/>
      <c r="G1877" s="350"/>
      <c r="H1877" s="350"/>
      <c r="I1877" s="350"/>
      <c r="J1877" s="350"/>
    </row>
    <row r="1878" spans="1:10" ht="24" customHeight="1">
      <c r="A1878" s="376" t="s">
        <v>2102</v>
      </c>
      <c r="B1878" s="376"/>
      <c r="C1878" s="376"/>
      <c r="D1878" s="376" t="s">
        <v>566</v>
      </c>
      <c r="E1878" s="376"/>
      <c r="F1878" s="521"/>
      <c r="G1878" s="521"/>
      <c r="H1878" s="377"/>
      <c r="I1878" s="376"/>
      <c r="J1878" s="375"/>
    </row>
    <row r="1879" spans="1:10" ht="18" customHeight="1">
      <c r="A1879" s="363" t="s">
        <v>2103</v>
      </c>
      <c r="B1879" s="361" t="s">
        <v>695</v>
      </c>
      <c r="C1879" s="363" t="s">
        <v>696</v>
      </c>
      <c r="D1879" s="363" t="s">
        <v>697</v>
      </c>
      <c r="E1879" s="522" t="s">
        <v>698</v>
      </c>
      <c r="F1879" s="522"/>
      <c r="G1879" s="362" t="s">
        <v>699</v>
      </c>
      <c r="H1879" s="361" t="s">
        <v>700</v>
      </c>
      <c r="I1879" s="361" t="s">
        <v>701</v>
      </c>
      <c r="J1879" s="361" t="s">
        <v>702</v>
      </c>
    </row>
    <row r="1880" spans="1:10" ht="39" customHeight="1">
      <c r="A1880" s="359" t="s">
        <v>703</v>
      </c>
      <c r="B1880" s="360" t="s">
        <v>568</v>
      </c>
      <c r="C1880" s="359" t="s">
        <v>65</v>
      </c>
      <c r="D1880" s="359" t="s">
        <v>2104</v>
      </c>
      <c r="E1880" s="523" t="s">
        <v>942</v>
      </c>
      <c r="F1880" s="523"/>
      <c r="G1880" s="358" t="s">
        <v>1095</v>
      </c>
      <c r="H1880" s="357">
        <v>1</v>
      </c>
      <c r="I1880" s="356">
        <v>48.66</v>
      </c>
      <c r="J1880" s="356">
        <v>48.66</v>
      </c>
    </row>
    <row r="1881" spans="1:10" ht="20.100000000000001" customHeight="1">
      <c r="A1881" s="529"/>
      <c r="B1881" s="529"/>
      <c r="C1881" s="529"/>
      <c r="D1881" s="529"/>
      <c r="E1881" s="529"/>
      <c r="F1881" s="529" t="s">
        <v>943</v>
      </c>
      <c r="G1881" s="529"/>
      <c r="H1881" s="529"/>
      <c r="I1881" s="529"/>
      <c r="J1881" s="349">
        <v>0</v>
      </c>
    </row>
    <row r="1882" spans="1:10" ht="20.100000000000001" customHeight="1">
      <c r="A1882" s="529"/>
      <c r="B1882" s="529"/>
      <c r="C1882" s="529"/>
      <c r="D1882" s="529"/>
      <c r="E1882" s="529"/>
      <c r="F1882" s="529" t="s">
        <v>944</v>
      </c>
      <c r="G1882" s="529"/>
      <c r="H1882" s="529"/>
      <c r="I1882" s="529"/>
      <c r="J1882" s="349">
        <v>1</v>
      </c>
    </row>
    <row r="1883" spans="1:10" ht="20.100000000000001" customHeight="1">
      <c r="A1883" s="529"/>
      <c r="B1883" s="529"/>
      <c r="C1883" s="529"/>
      <c r="D1883" s="529"/>
      <c r="E1883" s="529"/>
      <c r="F1883" s="529" t="s">
        <v>945</v>
      </c>
      <c r="G1883" s="529"/>
      <c r="H1883" s="529"/>
      <c r="I1883" s="529"/>
      <c r="J1883" s="349">
        <v>0</v>
      </c>
    </row>
    <row r="1884" spans="1:10" ht="20.100000000000001" customHeight="1">
      <c r="A1884" s="363" t="s">
        <v>946</v>
      </c>
      <c r="B1884" s="361" t="s">
        <v>695</v>
      </c>
      <c r="C1884" s="363" t="s">
        <v>696</v>
      </c>
      <c r="D1884" s="363" t="s">
        <v>947</v>
      </c>
      <c r="E1884" s="361" t="s">
        <v>948</v>
      </c>
      <c r="F1884" s="361" t="s">
        <v>949</v>
      </c>
      <c r="G1884" s="361" t="s">
        <v>950</v>
      </c>
      <c r="H1884" s="361"/>
      <c r="I1884" s="361"/>
      <c r="J1884" s="361" t="s">
        <v>951</v>
      </c>
    </row>
    <row r="1885" spans="1:10" ht="26.1" customHeight="1">
      <c r="A1885" s="373" t="s">
        <v>724</v>
      </c>
      <c r="B1885" s="374" t="s">
        <v>2107</v>
      </c>
      <c r="C1885" s="373" t="s">
        <v>65</v>
      </c>
      <c r="D1885" s="373" t="s">
        <v>2108</v>
      </c>
      <c r="E1885" s="372">
        <v>0.66666669999999995</v>
      </c>
      <c r="F1885" s="371" t="s">
        <v>990</v>
      </c>
      <c r="G1885" s="530" t="s">
        <v>1913</v>
      </c>
      <c r="H1885" s="530"/>
      <c r="I1885" s="528"/>
      <c r="J1885" s="370" t="s">
        <v>2109</v>
      </c>
    </row>
    <row r="1886" spans="1:10" ht="26.1" customHeight="1">
      <c r="A1886" s="373" t="s">
        <v>724</v>
      </c>
      <c r="B1886" s="374" t="s">
        <v>2110</v>
      </c>
      <c r="C1886" s="373" t="s">
        <v>65</v>
      </c>
      <c r="D1886" s="373" t="s">
        <v>2111</v>
      </c>
      <c r="E1886" s="372">
        <v>0.02</v>
      </c>
      <c r="F1886" s="371" t="s">
        <v>990</v>
      </c>
      <c r="G1886" s="530" t="s">
        <v>2112</v>
      </c>
      <c r="H1886" s="530"/>
      <c r="I1886" s="528"/>
      <c r="J1886" s="370" t="s">
        <v>2113</v>
      </c>
    </row>
    <row r="1887" spans="1:10" ht="51.95" customHeight="1">
      <c r="A1887" s="373" t="s">
        <v>724</v>
      </c>
      <c r="B1887" s="374" t="s">
        <v>2115</v>
      </c>
      <c r="C1887" s="373" t="s">
        <v>65</v>
      </c>
      <c r="D1887" s="373" t="s">
        <v>2116</v>
      </c>
      <c r="E1887" s="372">
        <v>0.66666669999999995</v>
      </c>
      <c r="F1887" s="371" t="s">
        <v>990</v>
      </c>
      <c r="G1887" s="530" t="s">
        <v>2117</v>
      </c>
      <c r="H1887" s="530"/>
      <c r="I1887" s="528"/>
      <c r="J1887" s="370" t="s">
        <v>2118</v>
      </c>
    </row>
    <row r="1888" spans="1:10" ht="26.1" customHeight="1">
      <c r="A1888" s="373" t="s">
        <v>724</v>
      </c>
      <c r="B1888" s="374" t="s">
        <v>2105</v>
      </c>
      <c r="C1888" s="373" t="s">
        <v>65</v>
      </c>
      <c r="D1888" s="373" t="s">
        <v>2106</v>
      </c>
      <c r="E1888" s="372">
        <v>0.66666669999999995</v>
      </c>
      <c r="F1888" s="371" t="s">
        <v>990</v>
      </c>
      <c r="G1888" s="530" t="s">
        <v>1477</v>
      </c>
      <c r="H1888" s="530"/>
      <c r="I1888" s="528"/>
      <c r="J1888" s="370" t="s">
        <v>992</v>
      </c>
    </row>
    <row r="1889" spans="1:10" ht="39" customHeight="1">
      <c r="A1889" s="373" t="s">
        <v>724</v>
      </c>
      <c r="B1889" s="374" t="s">
        <v>2114</v>
      </c>
      <c r="C1889" s="373" t="s">
        <v>65</v>
      </c>
      <c r="D1889" s="373" t="s">
        <v>3077</v>
      </c>
      <c r="E1889" s="372">
        <v>1.03</v>
      </c>
      <c r="F1889" s="371" t="s">
        <v>1095</v>
      </c>
      <c r="G1889" s="530" t="s">
        <v>3076</v>
      </c>
      <c r="H1889" s="530"/>
      <c r="I1889" s="528"/>
      <c r="J1889" s="370" t="s">
        <v>3075</v>
      </c>
    </row>
    <row r="1890" spans="1:10" ht="20.100000000000001" customHeight="1">
      <c r="A1890" s="529"/>
      <c r="B1890" s="529"/>
      <c r="C1890" s="529"/>
      <c r="D1890" s="529"/>
      <c r="E1890" s="529"/>
      <c r="F1890" s="529" t="s">
        <v>955</v>
      </c>
      <c r="G1890" s="529"/>
      <c r="H1890" s="529"/>
      <c r="I1890" s="529"/>
      <c r="J1890" s="349">
        <v>38.299999999999997</v>
      </c>
    </row>
    <row r="1891" spans="1:10" ht="20.100000000000001" customHeight="1">
      <c r="A1891" s="363" t="s">
        <v>956</v>
      </c>
      <c r="B1891" s="361" t="s">
        <v>695</v>
      </c>
      <c r="C1891" s="363" t="s">
        <v>696</v>
      </c>
      <c r="D1891" s="363" t="s">
        <v>957</v>
      </c>
      <c r="E1891" s="361" t="s">
        <v>948</v>
      </c>
      <c r="F1891" s="361" t="s">
        <v>949</v>
      </c>
      <c r="G1891" s="361" t="s">
        <v>950</v>
      </c>
      <c r="H1891" s="361"/>
      <c r="I1891" s="361"/>
      <c r="J1891" s="361" t="s">
        <v>951</v>
      </c>
    </row>
    <row r="1892" spans="1:10" ht="26.1" customHeight="1">
      <c r="A1892" s="354" t="s">
        <v>703</v>
      </c>
      <c r="B1892" s="355" t="s">
        <v>1458</v>
      </c>
      <c r="C1892" s="354" t="s">
        <v>65</v>
      </c>
      <c r="D1892" s="354" t="s">
        <v>1459</v>
      </c>
      <c r="E1892" s="352">
        <v>0.1666667</v>
      </c>
      <c r="F1892" s="353" t="s">
        <v>963</v>
      </c>
      <c r="G1892" s="531" t="s">
        <v>3068</v>
      </c>
      <c r="H1892" s="531"/>
      <c r="I1892" s="520"/>
      <c r="J1892" s="364" t="s">
        <v>1882</v>
      </c>
    </row>
    <row r="1893" spans="1:10" ht="24" customHeight="1">
      <c r="A1893" s="354" t="s">
        <v>703</v>
      </c>
      <c r="B1893" s="355" t="s">
        <v>1460</v>
      </c>
      <c r="C1893" s="354" t="s">
        <v>65</v>
      </c>
      <c r="D1893" s="354" t="s">
        <v>1461</v>
      </c>
      <c r="E1893" s="352">
        <v>0.1666667</v>
      </c>
      <c r="F1893" s="353" t="s">
        <v>963</v>
      </c>
      <c r="G1893" s="531" t="s">
        <v>3070</v>
      </c>
      <c r="H1893" s="531"/>
      <c r="I1893" s="520"/>
      <c r="J1893" s="364" t="s">
        <v>3074</v>
      </c>
    </row>
    <row r="1894" spans="1:10" ht="20.100000000000001" customHeight="1" thickBot="1">
      <c r="A1894" s="529"/>
      <c r="B1894" s="529"/>
      <c r="C1894" s="529"/>
      <c r="D1894" s="529"/>
      <c r="E1894" s="529"/>
      <c r="F1894" s="529" t="s">
        <v>966</v>
      </c>
      <c r="G1894" s="529"/>
      <c r="H1894" s="529"/>
      <c r="I1894" s="529"/>
      <c r="J1894" s="349">
        <v>10.36</v>
      </c>
    </row>
    <row r="1895" spans="1:10" ht="0.95" customHeight="1" thickTop="1">
      <c r="A1895" s="350"/>
      <c r="B1895" s="350"/>
      <c r="C1895" s="350"/>
      <c r="D1895" s="350"/>
      <c r="E1895" s="350"/>
      <c r="F1895" s="350"/>
      <c r="G1895" s="350"/>
      <c r="H1895" s="350"/>
      <c r="I1895" s="350"/>
      <c r="J1895" s="350"/>
    </row>
    <row r="1896" spans="1:10" ht="18" customHeight="1">
      <c r="A1896" s="363" t="s">
        <v>2119</v>
      </c>
      <c r="B1896" s="361" t="s">
        <v>695</v>
      </c>
      <c r="C1896" s="363" t="s">
        <v>696</v>
      </c>
      <c r="D1896" s="363" t="s">
        <v>697</v>
      </c>
      <c r="E1896" s="522" t="s">
        <v>698</v>
      </c>
      <c r="F1896" s="522"/>
      <c r="G1896" s="362" t="s">
        <v>699</v>
      </c>
      <c r="H1896" s="361" t="s">
        <v>700</v>
      </c>
      <c r="I1896" s="361" t="s">
        <v>701</v>
      </c>
      <c r="J1896" s="361" t="s">
        <v>702</v>
      </c>
    </row>
    <row r="1897" spans="1:10" ht="39" customHeight="1">
      <c r="A1897" s="359" t="s">
        <v>703</v>
      </c>
      <c r="B1897" s="360" t="s">
        <v>571</v>
      </c>
      <c r="C1897" s="359" t="s">
        <v>65</v>
      </c>
      <c r="D1897" s="359" t="s">
        <v>2120</v>
      </c>
      <c r="E1897" s="523" t="s">
        <v>942</v>
      </c>
      <c r="F1897" s="523"/>
      <c r="G1897" s="358" t="s">
        <v>1095</v>
      </c>
      <c r="H1897" s="357">
        <v>1</v>
      </c>
      <c r="I1897" s="356">
        <v>58.63</v>
      </c>
      <c r="J1897" s="356">
        <v>58.63</v>
      </c>
    </row>
    <row r="1898" spans="1:10" ht="20.100000000000001" customHeight="1">
      <c r="A1898" s="529"/>
      <c r="B1898" s="529"/>
      <c r="C1898" s="529"/>
      <c r="D1898" s="529"/>
      <c r="E1898" s="529"/>
      <c r="F1898" s="529" t="s">
        <v>943</v>
      </c>
      <c r="G1898" s="529"/>
      <c r="H1898" s="529"/>
      <c r="I1898" s="529"/>
      <c r="J1898" s="349">
        <v>0</v>
      </c>
    </row>
    <row r="1899" spans="1:10" ht="20.100000000000001" customHeight="1">
      <c r="A1899" s="529"/>
      <c r="B1899" s="529"/>
      <c r="C1899" s="529"/>
      <c r="D1899" s="529"/>
      <c r="E1899" s="529"/>
      <c r="F1899" s="529" t="s">
        <v>944</v>
      </c>
      <c r="G1899" s="529"/>
      <c r="H1899" s="529"/>
      <c r="I1899" s="529"/>
      <c r="J1899" s="349">
        <v>1</v>
      </c>
    </row>
    <row r="1900" spans="1:10" ht="20.100000000000001" customHeight="1">
      <c r="A1900" s="529"/>
      <c r="B1900" s="529"/>
      <c r="C1900" s="529"/>
      <c r="D1900" s="529"/>
      <c r="E1900" s="529"/>
      <c r="F1900" s="529" t="s">
        <v>945</v>
      </c>
      <c r="G1900" s="529"/>
      <c r="H1900" s="529"/>
      <c r="I1900" s="529"/>
      <c r="J1900" s="349">
        <v>0</v>
      </c>
    </row>
    <row r="1901" spans="1:10" ht="20.100000000000001" customHeight="1">
      <c r="A1901" s="363" t="s">
        <v>946</v>
      </c>
      <c r="B1901" s="361" t="s">
        <v>695</v>
      </c>
      <c r="C1901" s="363" t="s">
        <v>696</v>
      </c>
      <c r="D1901" s="363" t="s">
        <v>947</v>
      </c>
      <c r="E1901" s="361" t="s">
        <v>948</v>
      </c>
      <c r="F1901" s="361" t="s">
        <v>949</v>
      </c>
      <c r="G1901" s="361" t="s">
        <v>950</v>
      </c>
      <c r="H1901" s="361"/>
      <c r="I1901" s="361"/>
      <c r="J1901" s="361" t="s">
        <v>951</v>
      </c>
    </row>
    <row r="1902" spans="1:10" ht="39" customHeight="1">
      <c r="A1902" s="373" t="s">
        <v>724</v>
      </c>
      <c r="B1902" s="374" t="s">
        <v>2121</v>
      </c>
      <c r="C1902" s="373" t="s">
        <v>65</v>
      </c>
      <c r="D1902" s="373" t="s">
        <v>3073</v>
      </c>
      <c r="E1902" s="372">
        <v>1.02</v>
      </c>
      <c r="F1902" s="371" t="s">
        <v>1095</v>
      </c>
      <c r="G1902" s="530" t="s">
        <v>3072</v>
      </c>
      <c r="H1902" s="530"/>
      <c r="I1902" s="528"/>
      <c r="J1902" s="370" t="s">
        <v>3071</v>
      </c>
    </row>
    <row r="1903" spans="1:10" ht="20.100000000000001" customHeight="1">
      <c r="A1903" s="529"/>
      <c r="B1903" s="529"/>
      <c r="C1903" s="529"/>
      <c r="D1903" s="529"/>
      <c r="E1903" s="529"/>
      <c r="F1903" s="529" t="s">
        <v>955</v>
      </c>
      <c r="G1903" s="529"/>
      <c r="H1903" s="529"/>
      <c r="I1903" s="529"/>
      <c r="J1903" s="349">
        <v>52.3872</v>
      </c>
    </row>
    <row r="1904" spans="1:10" ht="20.100000000000001" customHeight="1">
      <c r="A1904" s="363" t="s">
        <v>956</v>
      </c>
      <c r="B1904" s="361" t="s">
        <v>695</v>
      </c>
      <c r="C1904" s="363" t="s">
        <v>696</v>
      </c>
      <c r="D1904" s="363" t="s">
        <v>957</v>
      </c>
      <c r="E1904" s="361" t="s">
        <v>948</v>
      </c>
      <c r="F1904" s="361" t="s">
        <v>949</v>
      </c>
      <c r="G1904" s="361" t="s">
        <v>950</v>
      </c>
      <c r="H1904" s="361"/>
      <c r="I1904" s="361"/>
      <c r="J1904" s="361" t="s">
        <v>951</v>
      </c>
    </row>
    <row r="1905" spans="1:10" ht="24" customHeight="1">
      <c r="A1905" s="354" t="s">
        <v>703</v>
      </c>
      <c r="B1905" s="355" t="s">
        <v>1460</v>
      </c>
      <c r="C1905" s="354" t="s">
        <v>65</v>
      </c>
      <c r="D1905" s="354" t="s">
        <v>1461</v>
      </c>
      <c r="E1905" s="352">
        <v>0.10045659999999999</v>
      </c>
      <c r="F1905" s="353" t="s">
        <v>963</v>
      </c>
      <c r="G1905" s="531" t="s">
        <v>3070</v>
      </c>
      <c r="H1905" s="531"/>
      <c r="I1905" s="520"/>
      <c r="J1905" s="364" t="s">
        <v>3069</v>
      </c>
    </row>
    <row r="1906" spans="1:10" ht="26.1" customHeight="1">
      <c r="A1906" s="354" t="s">
        <v>703</v>
      </c>
      <c r="B1906" s="355" t="s">
        <v>1458</v>
      </c>
      <c r="C1906" s="354" t="s">
        <v>65</v>
      </c>
      <c r="D1906" s="354" t="s">
        <v>1459</v>
      </c>
      <c r="E1906" s="352">
        <v>0.10045659999999999</v>
      </c>
      <c r="F1906" s="353" t="s">
        <v>963</v>
      </c>
      <c r="G1906" s="531" t="s">
        <v>3068</v>
      </c>
      <c r="H1906" s="531"/>
      <c r="I1906" s="520"/>
      <c r="J1906" s="364" t="s">
        <v>3067</v>
      </c>
    </row>
    <row r="1907" spans="1:10" ht="20.100000000000001" customHeight="1" thickBot="1">
      <c r="A1907" s="529"/>
      <c r="B1907" s="529"/>
      <c r="C1907" s="529"/>
      <c r="D1907" s="529"/>
      <c r="E1907" s="529"/>
      <c r="F1907" s="529" t="s">
        <v>966</v>
      </c>
      <c r="G1907" s="529"/>
      <c r="H1907" s="529"/>
      <c r="I1907" s="529"/>
      <c r="J1907" s="349">
        <v>6.2443999999999997</v>
      </c>
    </row>
    <row r="1908" spans="1:10" ht="0.95" customHeight="1" thickTop="1">
      <c r="A1908" s="350"/>
      <c r="B1908" s="350"/>
      <c r="C1908" s="350"/>
      <c r="D1908" s="350"/>
      <c r="E1908" s="350"/>
      <c r="F1908" s="350"/>
      <c r="G1908" s="350"/>
      <c r="H1908" s="350"/>
      <c r="I1908" s="350"/>
      <c r="J1908" s="350"/>
    </row>
    <row r="1909" spans="1:10" ht="18" customHeight="1">
      <c r="A1909" s="363" t="s">
        <v>2122</v>
      </c>
      <c r="B1909" s="361" t="s">
        <v>695</v>
      </c>
      <c r="C1909" s="363" t="s">
        <v>696</v>
      </c>
      <c r="D1909" s="363" t="s">
        <v>697</v>
      </c>
      <c r="E1909" s="522" t="s">
        <v>698</v>
      </c>
      <c r="F1909" s="522"/>
      <c r="G1909" s="362" t="s">
        <v>699</v>
      </c>
      <c r="H1909" s="361" t="s">
        <v>700</v>
      </c>
      <c r="I1909" s="361" t="s">
        <v>701</v>
      </c>
      <c r="J1909" s="361" t="s">
        <v>702</v>
      </c>
    </row>
    <row r="1910" spans="1:10" ht="26.1" customHeight="1">
      <c r="A1910" s="359" t="s">
        <v>703</v>
      </c>
      <c r="B1910" s="360" t="s">
        <v>2123</v>
      </c>
      <c r="C1910" s="359" t="s">
        <v>21</v>
      </c>
      <c r="D1910" s="359" t="s">
        <v>2124</v>
      </c>
      <c r="E1910" s="523" t="s">
        <v>2060</v>
      </c>
      <c r="F1910" s="523"/>
      <c r="G1910" s="358" t="s">
        <v>6</v>
      </c>
      <c r="H1910" s="357">
        <v>1</v>
      </c>
      <c r="I1910" s="356">
        <v>97.64</v>
      </c>
      <c r="J1910" s="356">
        <v>97.64</v>
      </c>
    </row>
    <row r="1911" spans="1:10" ht="24" customHeight="1">
      <c r="A1911" s="354" t="s">
        <v>707</v>
      </c>
      <c r="B1911" s="355" t="s">
        <v>1502</v>
      </c>
      <c r="C1911" s="354" t="s">
        <v>21</v>
      </c>
      <c r="D1911" s="354" t="s">
        <v>1461</v>
      </c>
      <c r="E1911" s="520" t="s">
        <v>710</v>
      </c>
      <c r="F1911" s="520"/>
      <c r="G1911" s="353" t="s">
        <v>711</v>
      </c>
      <c r="H1911" s="352">
        <v>0.24840000000000001</v>
      </c>
      <c r="I1911" s="351">
        <v>34.11</v>
      </c>
      <c r="J1911" s="351">
        <v>8.4700000000000006</v>
      </c>
    </row>
    <row r="1912" spans="1:10" ht="26.1" customHeight="1">
      <c r="A1912" s="354" t="s">
        <v>707</v>
      </c>
      <c r="B1912" s="355" t="s">
        <v>1500</v>
      </c>
      <c r="C1912" s="354" t="s">
        <v>21</v>
      </c>
      <c r="D1912" s="354" t="s">
        <v>1501</v>
      </c>
      <c r="E1912" s="520" t="s">
        <v>710</v>
      </c>
      <c r="F1912" s="520"/>
      <c r="G1912" s="353" t="s">
        <v>711</v>
      </c>
      <c r="H1912" s="352">
        <v>0.24840000000000001</v>
      </c>
      <c r="I1912" s="351">
        <v>28.03</v>
      </c>
      <c r="J1912" s="351">
        <v>6.96</v>
      </c>
    </row>
    <row r="1913" spans="1:10" ht="39" customHeight="1" thickBot="1">
      <c r="A1913" s="373" t="s">
        <v>724</v>
      </c>
      <c r="B1913" s="374" t="s">
        <v>2125</v>
      </c>
      <c r="C1913" s="373" t="s">
        <v>21</v>
      </c>
      <c r="D1913" s="373" t="s">
        <v>2126</v>
      </c>
      <c r="E1913" s="528" t="s">
        <v>727</v>
      </c>
      <c r="F1913" s="528"/>
      <c r="G1913" s="371" t="s">
        <v>6</v>
      </c>
      <c r="H1913" s="372">
        <v>1</v>
      </c>
      <c r="I1913" s="378">
        <v>82.21</v>
      </c>
      <c r="J1913" s="378">
        <v>82.21</v>
      </c>
    </row>
    <row r="1914" spans="1:10" ht="0.95" customHeight="1" thickTop="1">
      <c r="A1914" s="350"/>
      <c r="B1914" s="350"/>
      <c r="C1914" s="350"/>
      <c r="D1914" s="350"/>
      <c r="E1914" s="350"/>
      <c r="F1914" s="350"/>
      <c r="G1914" s="350"/>
      <c r="H1914" s="350"/>
      <c r="I1914" s="350"/>
      <c r="J1914" s="350"/>
    </row>
    <row r="1915" spans="1:10" ht="18" customHeight="1">
      <c r="A1915" s="363" t="s">
        <v>2127</v>
      </c>
      <c r="B1915" s="361" t="s">
        <v>695</v>
      </c>
      <c r="C1915" s="363" t="s">
        <v>696</v>
      </c>
      <c r="D1915" s="363" t="s">
        <v>697</v>
      </c>
      <c r="E1915" s="522" t="s">
        <v>698</v>
      </c>
      <c r="F1915" s="522"/>
      <c r="G1915" s="362" t="s">
        <v>699</v>
      </c>
      <c r="H1915" s="361" t="s">
        <v>700</v>
      </c>
      <c r="I1915" s="361" t="s">
        <v>701</v>
      </c>
      <c r="J1915" s="361" t="s">
        <v>702</v>
      </c>
    </row>
    <row r="1916" spans="1:10" ht="24" customHeight="1">
      <c r="A1916" s="359" t="s">
        <v>703</v>
      </c>
      <c r="B1916" s="360" t="s">
        <v>576</v>
      </c>
      <c r="C1916" s="359" t="s">
        <v>705</v>
      </c>
      <c r="D1916" s="359" t="s">
        <v>577</v>
      </c>
      <c r="E1916" s="523" t="s">
        <v>2128</v>
      </c>
      <c r="F1916" s="523"/>
      <c r="G1916" s="358" t="s">
        <v>818</v>
      </c>
      <c r="H1916" s="357">
        <v>1</v>
      </c>
      <c r="I1916" s="356">
        <v>26.36</v>
      </c>
      <c r="J1916" s="356">
        <v>26.36</v>
      </c>
    </row>
    <row r="1917" spans="1:10" ht="26.1" customHeight="1">
      <c r="A1917" s="354" t="s">
        <v>707</v>
      </c>
      <c r="B1917" s="355" t="s">
        <v>1905</v>
      </c>
      <c r="C1917" s="354" t="s">
        <v>65</v>
      </c>
      <c r="D1917" s="354" t="s">
        <v>1459</v>
      </c>
      <c r="E1917" s="520" t="s">
        <v>1904</v>
      </c>
      <c r="F1917" s="520"/>
      <c r="G1917" s="353" t="s">
        <v>963</v>
      </c>
      <c r="H1917" s="352">
        <v>0.4</v>
      </c>
      <c r="I1917" s="351">
        <v>20.440000000000001</v>
      </c>
      <c r="J1917" s="351">
        <v>8.17</v>
      </c>
    </row>
    <row r="1918" spans="1:10" ht="24" customHeight="1">
      <c r="A1918" s="354" t="s">
        <v>707</v>
      </c>
      <c r="B1918" s="355" t="s">
        <v>1903</v>
      </c>
      <c r="C1918" s="354" t="s">
        <v>65</v>
      </c>
      <c r="D1918" s="354" t="s">
        <v>1461</v>
      </c>
      <c r="E1918" s="520" t="s">
        <v>1904</v>
      </c>
      <c r="F1918" s="520"/>
      <c r="G1918" s="353" t="s">
        <v>963</v>
      </c>
      <c r="H1918" s="352">
        <v>0.4</v>
      </c>
      <c r="I1918" s="351">
        <v>25.49</v>
      </c>
      <c r="J1918" s="351">
        <v>10.19</v>
      </c>
    </row>
    <row r="1919" spans="1:10" ht="24" customHeight="1" thickBot="1">
      <c r="A1919" s="373" t="s">
        <v>724</v>
      </c>
      <c r="B1919" s="374" t="s">
        <v>2129</v>
      </c>
      <c r="C1919" s="373" t="s">
        <v>705</v>
      </c>
      <c r="D1919" s="373" t="s">
        <v>577</v>
      </c>
      <c r="E1919" s="528" t="s">
        <v>727</v>
      </c>
      <c r="F1919" s="528"/>
      <c r="G1919" s="371" t="s">
        <v>6</v>
      </c>
      <c r="H1919" s="372">
        <v>1</v>
      </c>
      <c r="I1919" s="378">
        <v>8</v>
      </c>
      <c r="J1919" s="378">
        <v>8</v>
      </c>
    </row>
    <row r="1920" spans="1:10" ht="0.95" customHeight="1" thickTop="1">
      <c r="A1920" s="350"/>
      <c r="B1920" s="350"/>
      <c r="C1920" s="350"/>
      <c r="D1920" s="350"/>
      <c r="E1920" s="350"/>
      <c r="F1920" s="350"/>
      <c r="G1920" s="350"/>
      <c r="H1920" s="350"/>
      <c r="I1920" s="350"/>
      <c r="J1920" s="350"/>
    </row>
    <row r="1921" spans="1:10" ht="18" customHeight="1">
      <c r="A1921" s="363" t="s">
        <v>2130</v>
      </c>
      <c r="B1921" s="361" t="s">
        <v>695</v>
      </c>
      <c r="C1921" s="363" t="s">
        <v>696</v>
      </c>
      <c r="D1921" s="363" t="s">
        <v>697</v>
      </c>
      <c r="E1921" s="522" t="s">
        <v>698</v>
      </c>
      <c r="F1921" s="522"/>
      <c r="G1921" s="362" t="s">
        <v>699</v>
      </c>
      <c r="H1921" s="361" t="s">
        <v>700</v>
      </c>
      <c r="I1921" s="361" t="s">
        <v>701</v>
      </c>
      <c r="J1921" s="361" t="s">
        <v>702</v>
      </c>
    </row>
    <row r="1922" spans="1:10" ht="26.1" customHeight="1">
      <c r="A1922" s="359" t="s">
        <v>703</v>
      </c>
      <c r="B1922" s="360" t="s">
        <v>2064</v>
      </c>
      <c r="C1922" s="359" t="s">
        <v>21</v>
      </c>
      <c r="D1922" s="359" t="s">
        <v>2065</v>
      </c>
      <c r="E1922" s="523" t="s">
        <v>2066</v>
      </c>
      <c r="F1922" s="523"/>
      <c r="G1922" s="358" t="s">
        <v>6</v>
      </c>
      <c r="H1922" s="357">
        <v>1</v>
      </c>
      <c r="I1922" s="356">
        <v>58.5</v>
      </c>
      <c r="J1922" s="356">
        <v>58.5</v>
      </c>
    </row>
    <row r="1923" spans="1:10" ht="39" customHeight="1">
      <c r="A1923" s="354" t="s">
        <v>707</v>
      </c>
      <c r="B1923" s="355" t="s">
        <v>2067</v>
      </c>
      <c r="C1923" s="354" t="s">
        <v>21</v>
      </c>
      <c r="D1923" s="354" t="s">
        <v>3066</v>
      </c>
      <c r="E1923" s="520" t="s">
        <v>2068</v>
      </c>
      <c r="F1923" s="520"/>
      <c r="G1923" s="353" t="s">
        <v>781</v>
      </c>
      <c r="H1923" s="352">
        <v>1.41E-2</v>
      </c>
      <c r="I1923" s="351">
        <v>331.83</v>
      </c>
      <c r="J1923" s="351">
        <v>4.67</v>
      </c>
    </row>
    <row r="1924" spans="1:10" ht="24" customHeight="1">
      <c r="A1924" s="354" t="s">
        <v>707</v>
      </c>
      <c r="B1924" s="355" t="s">
        <v>708</v>
      </c>
      <c r="C1924" s="354" t="s">
        <v>21</v>
      </c>
      <c r="D1924" s="354" t="s">
        <v>709</v>
      </c>
      <c r="E1924" s="520" t="s">
        <v>710</v>
      </c>
      <c r="F1924" s="520"/>
      <c r="G1924" s="353" t="s">
        <v>711</v>
      </c>
      <c r="H1924" s="352">
        <v>0.10879999999999999</v>
      </c>
      <c r="I1924" s="351">
        <v>24.88</v>
      </c>
      <c r="J1924" s="351">
        <v>2.7</v>
      </c>
    </row>
    <row r="1925" spans="1:10" ht="24" customHeight="1">
      <c r="A1925" s="354" t="s">
        <v>707</v>
      </c>
      <c r="B1925" s="355" t="s">
        <v>1094</v>
      </c>
      <c r="C1925" s="354" t="s">
        <v>21</v>
      </c>
      <c r="D1925" s="354" t="s">
        <v>965</v>
      </c>
      <c r="E1925" s="520" t="s">
        <v>710</v>
      </c>
      <c r="F1925" s="520"/>
      <c r="G1925" s="353" t="s">
        <v>711</v>
      </c>
      <c r="H1925" s="352">
        <v>0.1384</v>
      </c>
      <c r="I1925" s="351">
        <v>33.619999999999997</v>
      </c>
      <c r="J1925" s="351">
        <v>4.6500000000000004</v>
      </c>
    </row>
    <row r="1926" spans="1:10" ht="39" customHeight="1" thickBot="1">
      <c r="A1926" s="373" t="s">
        <v>724</v>
      </c>
      <c r="B1926" s="374" t="s">
        <v>2069</v>
      </c>
      <c r="C1926" s="373" t="s">
        <v>21</v>
      </c>
      <c r="D1926" s="373" t="s">
        <v>2070</v>
      </c>
      <c r="E1926" s="528" t="s">
        <v>727</v>
      </c>
      <c r="F1926" s="528"/>
      <c r="G1926" s="371" t="s">
        <v>6</v>
      </c>
      <c r="H1926" s="372">
        <v>1</v>
      </c>
      <c r="I1926" s="378">
        <v>46.48</v>
      </c>
      <c r="J1926" s="378">
        <v>46.48</v>
      </c>
    </row>
    <row r="1927" spans="1:10" ht="0.95" customHeight="1" thickTop="1">
      <c r="A1927" s="350"/>
      <c r="B1927" s="350"/>
      <c r="C1927" s="350"/>
      <c r="D1927" s="350"/>
      <c r="E1927" s="350"/>
      <c r="F1927" s="350"/>
      <c r="G1927" s="350"/>
      <c r="H1927" s="350"/>
      <c r="I1927" s="350"/>
      <c r="J1927" s="350"/>
    </row>
    <row r="1928" spans="1:10" ht="18" customHeight="1">
      <c r="A1928" s="363" t="s">
        <v>2131</v>
      </c>
      <c r="B1928" s="361" t="s">
        <v>695</v>
      </c>
      <c r="C1928" s="363" t="s">
        <v>696</v>
      </c>
      <c r="D1928" s="363" t="s">
        <v>697</v>
      </c>
      <c r="E1928" s="522" t="s">
        <v>698</v>
      </c>
      <c r="F1928" s="522"/>
      <c r="G1928" s="362" t="s">
        <v>699</v>
      </c>
      <c r="H1928" s="361" t="s">
        <v>700</v>
      </c>
      <c r="I1928" s="361" t="s">
        <v>701</v>
      </c>
      <c r="J1928" s="361" t="s">
        <v>702</v>
      </c>
    </row>
    <row r="1929" spans="1:10" ht="39" customHeight="1">
      <c r="A1929" s="359" t="s">
        <v>703</v>
      </c>
      <c r="B1929" s="360" t="s">
        <v>2132</v>
      </c>
      <c r="C1929" s="359" t="s">
        <v>21</v>
      </c>
      <c r="D1929" s="359" t="s">
        <v>2133</v>
      </c>
      <c r="E1929" s="523" t="s">
        <v>777</v>
      </c>
      <c r="F1929" s="523"/>
      <c r="G1929" s="358" t="s">
        <v>39</v>
      </c>
      <c r="H1929" s="357">
        <v>1</v>
      </c>
      <c r="I1929" s="356">
        <v>20.47</v>
      </c>
      <c r="J1929" s="356">
        <v>20.47</v>
      </c>
    </row>
    <row r="1930" spans="1:10" ht="24" customHeight="1">
      <c r="A1930" s="354" t="s">
        <v>707</v>
      </c>
      <c r="B1930" s="355" t="s">
        <v>1502</v>
      </c>
      <c r="C1930" s="354" t="s">
        <v>21</v>
      </c>
      <c r="D1930" s="354" t="s">
        <v>1461</v>
      </c>
      <c r="E1930" s="520" t="s">
        <v>710</v>
      </c>
      <c r="F1930" s="520"/>
      <c r="G1930" s="353" t="s">
        <v>711</v>
      </c>
      <c r="H1930" s="352">
        <v>0.19700000000000001</v>
      </c>
      <c r="I1930" s="351">
        <v>34.11</v>
      </c>
      <c r="J1930" s="351">
        <v>6.71</v>
      </c>
    </row>
    <row r="1931" spans="1:10" ht="26.1" customHeight="1">
      <c r="A1931" s="354" t="s">
        <v>707</v>
      </c>
      <c r="B1931" s="355" t="s">
        <v>1500</v>
      </c>
      <c r="C1931" s="354" t="s">
        <v>21</v>
      </c>
      <c r="D1931" s="354" t="s">
        <v>1501</v>
      </c>
      <c r="E1931" s="520" t="s">
        <v>710</v>
      </c>
      <c r="F1931" s="520"/>
      <c r="G1931" s="353" t="s">
        <v>711</v>
      </c>
      <c r="H1931" s="352">
        <v>0.19700000000000001</v>
      </c>
      <c r="I1931" s="351">
        <v>28.03</v>
      </c>
      <c r="J1931" s="351">
        <v>5.52</v>
      </c>
    </row>
    <row r="1932" spans="1:10" ht="26.1" customHeight="1" thickBot="1">
      <c r="A1932" s="373" t="s">
        <v>724</v>
      </c>
      <c r="B1932" s="374" t="s">
        <v>2134</v>
      </c>
      <c r="C1932" s="373" t="s">
        <v>21</v>
      </c>
      <c r="D1932" s="373" t="s">
        <v>2135</v>
      </c>
      <c r="E1932" s="528" t="s">
        <v>727</v>
      </c>
      <c r="F1932" s="528"/>
      <c r="G1932" s="371" t="s">
        <v>39</v>
      </c>
      <c r="H1932" s="372">
        <v>1.0169999999999999</v>
      </c>
      <c r="I1932" s="378">
        <v>8.11</v>
      </c>
      <c r="J1932" s="378">
        <v>8.2478700000000007</v>
      </c>
    </row>
    <row r="1933" spans="1:10" ht="0.95" customHeight="1" thickTop="1">
      <c r="A1933" s="350"/>
      <c r="B1933" s="350"/>
      <c r="C1933" s="350"/>
      <c r="D1933" s="350"/>
      <c r="E1933" s="350"/>
      <c r="F1933" s="350"/>
      <c r="G1933" s="350"/>
      <c r="H1933" s="350"/>
      <c r="I1933" s="350"/>
      <c r="J1933" s="350"/>
    </row>
    <row r="1934" spans="1:10" ht="18" customHeight="1">
      <c r="A1934" s="363" t="s">
        <v>2136</v>
      </c>
      <c r="B1934" s="361" t="s">
        <v>695</v>
      </c>
      <c r="C1934" s="363" t="s">
        <v>696</v>
      </c>
      <c r="D1934" s="363" t="s">
        <v>697</v>
      </c>
      <c r="E1934" s="522" t="s">
        <v>698</v>
      </c>
      <c r="F1934" s="522"/>
      <c r="G1934" s="362" t="s">
        <v>699</v>
      </c>
      <c r="H1934" s="361" t="s">
        <v>700</v>
      </c>
      <c r="I1934" s="361" t="s">
        <v>701</v>
      </c>
      <c r="J1934" s="361" t="s">
        <v>702</v>
      </c>
    </row>
    <row r="1935" spans="1:10" ht="24" customHeight="1">
      <c r="A1935" s="359" t="s">
        <v>703</v>
      </c>
      <c r="B1935" s="360" t="s">
        <v>582</v>
      </c>
      <c r="C1935" s="359" t="s">
        <v>705</v>
      </c>
      <c r="D1935" s="359" t="s">
        <v>583</v>
      </c>
      <c r="E1935" s="523" t="s">
        <v>2128</v>
      </c>
      <c r="F1935" s="523"/>
      <c r="G1935" s="358" t="s">
        <v>6</v>
      </c>
      <c r="H1935" s="357">
        <v>1</v>
      </c>
      <c r="I1935" s="356">
        <v>14.21</v>
      </c>
      <c r="J1935" s="356">
        <v>14.21</v>
      </c>
    </row>
    <row r="1936" spans="1:10" ht="24" customHeight="1">
      <c r="A1936" s="354" t="s">
        <v>707</v>
      </c>
      <c r="B1936" s="355" t="s">
        <v>1502</v>
      </c>
      <c r="C1936" s="354" t="s">
        <v>21</v>
      </c>
      <c r="D1936" s="354" t="s">
        <v>1461</v>
      </c>
      <c r="E1936" s="520" t="s">
        <v>710</v>
      </c>
      <c r="F1936" s="520"/>
      <c r="G1936" s="353" t="s">
        <v>711</v>
      </c>
      <c r="H1936" s="352">
        <v>0.1</v>
      </c>
      <c r="I1936" s="351">
        <v>34.11</v>
      </c>
      <c r="J1936" s="351">
        <v>3.41</v>
      </c>
    </row>
    <row r="1937" spans="1:10" ht="26.1" customHeight="1">
      <c r="A1937" s="354" t="s">
        <v>707</v>
      </c>
      <c r="B1937" s="355" t="s">
        <v>1500</v>
      </c>
      <c r="C1937" s="354" t="s">
        <v>21</v>
      </c>
      <c r="D1937" s="354" t="s">
        <v>1501</v>
      </c>
      <c r="E1937" s="520" t="s">
        <v>710</v>
      </c>
      <c r="F1937" s="520"/>
      <c r="G1937" s="353" t="s">
        <v>711</v>
      </c>
      <c r="H1937" s="352">
        <v>0.1</v>
      </c>
      <c r="I1937" s="351">
        <v>28.03</v>
      </c>
      <c r="J1937" s="351">
        <v>2.8</v>
      </c>
    </row>
    <row r="1938" spans="1:10" ht="26.1" customHeight="1" thickBot="1">
      <c r="A1938" s="373" t="s">
        <v>724</v>
      </c>
      <c r="B1938" s="374" t="s">
        <v>2137</v>
      </c>
      <c r="C1938" s="373" t="s">
        <v>1209</v>
      </c>
      <c r="D1938" s="373" t="s">
        <v>2138</v>
      </c>
      <c r="E1938" s="528" t="s">
        <v>727</v>
      </c>
      <c r="F1938" s="528"/>
      <c r="G1938" s="371" t="s">
        <v>990</v>
      </c>
      <c r="H1938" s="372">
        <v>1</v>
      </c>
      <c r="I1938" s="378">
        <v>8</v>
      </c>
      <c r="J1938" s="378">
        <v>8</v>
      </c>
    </row>
    <row r="1939" spans="1:10" ht="0.95" customHeight="1" thickTop="1">
      <c r="A1939" s="350"/>
      <c r="B1939" s="350"/>
      <c r="C1939" s="350"/>
      <c r="D1939" s="350"/>
      <c r="E1939" s="350"/>
      <c r="F1939" s="350"/>
      <c r="G1939" s="350"/>
      <c r="H1939" s="350"/>
      <c r="I1939" s="350"/>
      <c r="J1939" s="350"/>
    </row>
    <row r="1940" spans="1:10" ht="18" customHeight="1">
      <c r="A1940" s="363" t="s">
        <v>2139</v>
      </c>
      <c r="B1940" s="361" t="s">
        <v>695</v>
      </c>
      <c r="C1940" s="363" t="s">
        <v>696</v>
      </c>
      <c r="D1940" s="363" t="s">
        <v>697</v>
      </c>
      <c r="E1940" s="522" t="s">
        <v>698</v>
      </c>
      <c r="F1940" s="522"/>
      <c r="G1940" s="362" t="s">
        <v>699</v>
      </c>
      <c r="H1940" s="361" t="s">
        <v>700</v>
      </c>
      <c r="I1940" s="361" t="s">
        <v>701</v>
      </c>
      <c r="J1940" s="361" t="s">
        <v>702</v>
      </c>
    </row>
    <row r="1941" spans="1:10" ht="24" customHeight="1">
      <c r="A1941" s="359" t="s">
        <v>703</v>
      </c>
      <c r="B1941" s="360" t="s">
        <v>2140</v>
      </c>
      <c r="C1941" s="359" t="s">
        <v>705</v>
      </c>
      <c r="D1941" s="359" t="s">
        <v>2141</v>
      </c>
      <c r="E1941" s="523" t="s">
        <v>800</v>
      </c>
      <c r="F1941" s="523"/>
      <c r="G1941" s="358" t="s">
        <v>6</v>
      </c>
      <c r="H1941" s="357">
        <v>1</v>
      </c>
      <c r="I1941" s="356">
        <v>365</v>
      </c>
      <c r="J1941" s="356">
        <v>365</v>
      </c>
    </row>
    <row r="1942" spans="1:10" ht="26.1" customHeight="1">
      <c r="A1942" s="354" t="s">
        <v>707</v>
      </c>
      <c r="B1942" s="355" t="s">
        <v>1500</v>
      </c>
      <c r="C1942" s="354" t="s">
        <v>21</v>
      </c>
      <c r="D1942" s="354" t="s">
        <v>1501</v>
      </c>
      <c r="E1942" s="520" t="s">
        <v>710</v>
      </c>
      <c r="F1942" s="520"/>
      <c r="G1942" s="353" t="s">
        <v>711</v>
      </c>
      <c r="H1942" s="352">
        <v>0.5</v>
      </c>
      <c r="I1942" s="351">
        <v>28.03</v>
      </c>
      <c r="J1942" s="351">
        <v>14.01</v>
      </c>
    </row>
    <row r="1943" spans="1:10" ht="24" customHeight="1">
      <c r="A1943" s="354" t="s">
        <v>707</v>
      </c>
      <c r="B1943" s="355" t="s">
        <v>1502</v>
      </c>
      <c r="C1943" s="354" t="s">
        <v>21</v>
      </c>
      <c r="D1943" s="354" t="s">
        <v>1461</v>
      </c>
      <c r="E1943" s="520" t="s">
        <v>710</v>
      </c>
      <c r="F1943" s="520"/>
      <c r="G1943" s="353" t="s">
        <v>711</v>
      </c>
      <c r="H1943" s="352">
        <v>0.5</v>
      </c>
      <c r="I1943" s="351">
        <v>34.11</v>
      </c>
      <c r="J1943" s="351">
        <v>17.05</v>
      </c>
    </row>
    <row r="1944" spans="1:10" ht="26.1" customHeight="1" thickBot="1">
      <c r="A1944" s="373" t="s">
        <v>724</v>
      </c>
      <c r="B1944" s="374" t="s">
        <v>2142</v>
      </c>
      <c r="C1944" s="373" t="s">
        <v>1566</v>
      </c>
      <c r="D1944" s="373" t="s">
        <v>2143</v>
      </c>
      <c r="E1944" s="528" t="s">
        <v>727</v>
      </c>
      <c r="F1944" s="528"/>
      <c r="G1944" s="371" t="s">
        <v>6</v>
      </c>
      <c r="H1944" s="372">
        <v>1</v>
      </c>
      <c r="I1944" s="378">
        <v>333.94</v>
      </c>
      <c r="J1944" s="378">
        <v>333.94</v>
      </c>
    </row>
    <row r="1945" spans="1:10" ht="0.95" customHeight="1" thickTop="1">
      <c r="A1945" s="350"/>
      <c r="B1945" s="350"/>
      <c r="C1945" s="350"/>
      <c r="D1945" s="350"/>
      <c r="E1945" s="350"/>
      <c r="F1945" s="350"/>
      <c r="G1945" s="350"/>
      <c r="H1945" s="350"/>
      <c r="I1945" s="350"/>
      <c r="J1945" s="350"/>
    </row>
    <row r="1946" spans="1:10" ht="18" customHeight="1">
      <c r="A1946" s="363" t="s">
        <v>2144</v>
      </c>
      <c r="B1946" s="361" t="s">
        <v>695</v>
      </c>
      <c r="C1946" s="363" t="s">
        <v>696</v>
      </c>
      <c r="D1946" s="363" t="s">
        <v>697</v>
      </c>
      <c r="E1946" s="522" t="s">
        <v>698</v>
      </c>
      <c r="F1946" s="522"/>
      <c r="G1946" s="362" t="s">
        <v>699</v>
      </c>
      <c r="H1946" s="361" t="s">
        <v>700</v>
      </c>
      <c r="I1946" s="361" t="s">
        <v>701</v>
      </c>
      <c r="J1946" s="361" t="s">
        <v>702</v>
      </c>
    </row>
    <row r="1947" spans="1:10" ht="39" customHeight="1">
      <c r="A1947" s="359" t="s">
        <v>703</v>
      </c>
      <c r="B1947" s="360" t="s">
        <v>1752</v>
      </c>
      <c r="C1947" s="359" t="s">
        <v>21</v>
      </c>
      <c r="D1947" s="359" t="s">
        <v>1753</v>
      </c>
      <c r="E1947" s="523" t="s">
        <v>777</v>
      </c>
      <c r="F1947" s="523"/>
      <c r="G1947" s="358" t="s">
        <v>39</v>
      </c>
      <c r="H1947" s="357">
        <v>1</v>
      </c>
      <c r="I1947" s="356">
        <v>19.46</v>
      </c>
      <c r="J1947" s="356">
        <v>19.46</v>
      </c>
    </row>
    <row r="1948" spans="1:10" ht="24" customHeight="1">
      <c r="A1948" s="354" t="s">
        <v>707</v>
      </c>
      <c r="B1948" s="355" t="s">
        <v>1502</v>
      </c>
      <c r="C1948" s="354" t="s">
        <v>21</v>
      </c>
      <c r="D1948" s="354" t="s">
        <v>1461</v>
      </c>
      <c r="E1948" s="520" t="s">
        <v>710</v>
      </c>
      <c r="F1948" s="520"/>
      <c r="G1948" s="353" t="s">
        <v>711</v>
      </c>
      <c r="H1948" s="352">
        <v>7.5999999999999998E-2</v>
      </c>
      <c r="I1948" s="351">
        <v>34.11</v>
      </c>
      <c r="J1948" s="351">
        <v>2.59</v>
      </c>
    </row>
    <row r="1949" spans="1:10" ht="26.1" customHeight="1">
      <c r="A1949" s="354" t="s">
        <v>707</v>
      </c>
      <c r="B1949" s="355" t="s">
        <v>1500</v>
      </c>
      <c r="C1949" s="354" t="s">
        <v>21</v>
      </c>
      <c r="D1949" s="354" t="s">
        <v>1501</v>
      </c>
      <c r="E1949" s="520" t="s">
        <v>710</v>
      </c>
      <c r="F1949" s="520"/>
      <c r="G1949" s="353" t="s">
        <v>711</v>
      </c>
      <c r="H1949" s="352">
        <v>7.5999999999999998E-2</v>
      </c>
      <c r="I1949" s="351">
        <v>28.03</v>
      </c>
      <c r="J1949" s="351">
        <v>2.13</v>
      </c>
    </row>
    <row r="1950" spans="1:10" ht="26.1" customHeight="1">
      <c r="A1950" s="373" t="s">
        <v>724</v>
      </c>
      <c r="B1950" s="374" t="s">
        <v>1747</v>
      </c>
      <c r="C1950" s="373" t="s">
        <v>21</v>
      </c>
      <c r="D1950" s="373" t="s">
        <v>1748</v>
      </c>
      <c r="E1950" s="528" t="s">
        <v>727</v>
      </c>
      <c r="F1950" s="528"/>
      <c r="G1950" s="371" t="s">
        <v>6</v>
      </c>
      <c r="H1950" s="372">
        <v>9.4000000000000004E-3</v>
      </c>
      <c r="I1950" s="378">
        <v>6.41</v>
      </c>
      <c r="J1950" s="378">
        <v>6.0254000000000002E-2</v>
      </c>
    </row>
    <row r="1951" spans="1:10" ht="39" customHeight="1" thickBot="1">
      <c r="A1951" s="373" t="s">
        <v>724</v>
      </c>
      <c r="B1951" s="374" t="s">
        <v>1754</v>
      </c>
      <c r="C1951" s="373" t="s">
        <v>21</v>
      </c>
      <c r="D1951" s="373" t="s">
        <v>1755</v>
      </c>
      <c r="E1951" s="528" t="s">
        <v>727</v>
      </c>
      <c r="F1951" s="528"/>
      <c r="G1951" s="371" t="s">
        <v>39</v>
      </c>
      <c r="H1951" s="372">
        <v>1.2434000000000001</v>
      </c>
      <c r="I1951" s="378">
        <v>11.81</v>
      </c>
      <c r="J1951" s="378">
        <v>14.684554</v>
      </c>
    </row>
    <row r="1952" spans="1:10" ht="0.95" customHeight="1" thickTop="1">
      <c r="A1952" s="350"/>
      <c r="B1952" s="350"/>
      <c r="C1952" s="350"/>
      <c r="D1952" s="350"/>
      <c r="E1952" s="350"/>
      <c r="F1952" s="350"/>
      <c r="G1952" s="350"/>
      <c r="H1952" s="350"/>
      <c r="I1952" s="350"/>
      <c r="J1952" s="350"/>
    </row>
    <row r="1953" spans="1:10" ht="24" customHeight="1">
      <c r="A1953" s="376" t="s">
        <v>2145</v>
      </c>
      <c r="B1953" s="376"/>
      <c r="C1953" s="376"/>
      <c r="D1953" s="376" t="s">
        <v>2146</v>
      </c>
      <c r="E1953" s="376"/>
      <c r="F1953" s="521"/>
      <c r="G1953" s="521"/>
      <c r="H1953" s="377"/>
      <c r="I1953" s="376"/>
      <c r="J1953" s="375">
        <v>43303.66</v>
      </c>
    </row>
    <row r="1954" spans="1:10" ht="18" customHeight="1">
      <c r="A1954" s="363" t="s">
        <v>2147</v>
      </c>
      <c r="B1954" s="361" t="s">
        <v>695</v>
      </c>
      <c r="C1954" s="363" t="s">
        <v>696</v>
      </c>
      <c r="D1954" s="363" t="s">
        <v>697</v>
      </c>
      <c r="E1954" s="522" t="s">
        <v>698</v>
      </c>
      <c r="F1954" s="522"/>
      <c r="G1954" s="362" t="s">
        <v>699</v>
      </c>
      <c r="H1954" s="361" t="s">
        <v>700</v>
      </c>
      <c r="I1954" s="361" t="s">
        <v>701</v>
      </c>
      <c r="J1954" s="361" t="s">
        <v>702</v>
      </c>
    </row>
    <row r="1955" spans="1:10" ht="24" customHeight="1">
      <c r="A1955" s="359" t="s">
        <v>703</v>
      </c>
      <c r="B1955" s="360" t="s">
        <v>592</v>
      </c>
      <c r="C1955" s="359" t="s">
        <v>65</v>
      </c>
      <c r="D1955" s="359" t="s">
        <v>2148</v>
      </c>
      <c r="E1955" s="523" t="s">
        <v>942</v>
      </c>
      <c r="F1955" s="523"/>
      <c r="G1955" s="358" t="s">
        <v>758</v>
      </c>
      <c r="H1955" s="357">
        <v>1</v>
      </c>
      <c r="I1955" s="356">
        <v>9.01</v>
      </c>
      <c r="J1955" s="356">
        <v>9.01</v>
      </c>
    </row>
    <row r="1956" spans="1:10" ht="20.100000000000001" customHeight="1">
      <c r="A1956" s="529"/>
      <c r="B1956" s="529"/>
      <c r="C1956" s="529"/>
      <c r="D1956" s="529"/>
      <c r="E1956" s="529"/>
      <c r="F1956" s="529" t="s">
        <v>943</v>
      </c>
      <c r="G1956" s="529"/>
      <c r="H1956" s="529"/>
      <c r="I1956" s="529"/>
      <c r="J1956" s="349">
        <v>0</v>
      </c>
    </row>
    <row r="1957" spans="1:10" ht="20.100000000000001" customHeight="1">
      <c r="A1957" s="529"/>
      <c r="B1957" s="529"/>
      <c r="C1957" s="529"/>
      <c r="D1957" s="529"/>
      <c r="E1957" s="529"/>
      <c r="F1957" s="529" t="s">
        <v>944</v>
      </c>
      <c r="G1957" s="529"/>
      <c r="H1957" s="529"/>
      <c r="I1957" s="529"/>
      <c r="J1957" s="349">
        <v>1</v>
      </c>
    </row>
    <row r="1958" spans="1:10" ht="20.100000000000001" customHeight="1">
      <c r="A1958" s="529"/>
      <c r="B1958" s="529"/>
      <c r="C1958" s="529"/>
      <c r="D1958" s="529"/>
      <c r="E1958" s="529"/>
      <c r="F1958" s="529" t="s">
        <v>945</v>
      </c>
      <c r="G1958" s="529"/>
      <c r="H1958" s="529"/>
      <c r="I1958" s="529"/>
      <c r="J1958" s="349">
        <v>0</v>
      </c>
    </row>
    <row r="1959" spans="1:10" ht="20.100000000000001" customHeight="1">
      <c r="A1959" s="363" t="s">
        <v>946</v>
      </c>
      <c r="B1959" s="361" t="s">
        <v>695</v>
      </c>
      <c r="C1959" s="363" t="s">
        <v>696</v>
      </c>
      <c r="D1959" s="363" t="s">
        <v>947</v>
      </c>
      <c r="E1959" s="361" t="s">
        <v>948</v>
      </c>
      <c r="F1959" s="361" t="s">
        <v>949</v>
      </c>
      <c r="G1959" s="361" t="s">
        <v>950</v>
      </c>
      <c r="H1959" s="361"/>
      <c r="I1959" s="361"/>
      <c r="J1959" s="361" t="s">
        <v>951</v>
      </c>
    </row>
    <row r="1960" spans="1:10" ht="24" customHeight="1">
      <c r="A1960" s="373" t="s">
        <v>724</v>
      </c>
      <c r="B1960" s="374" t="s">
        <v>996</v>
      </c>
      <c r="C1960" s="373" t="s">
        <v>65</v>
      </c>
      <c r="D1960" s="373" t="s">
        <v>997</v>
      </c>
      <c r="E1960" s="372">
        <v>1.1904700000000001E-2</v>
      </c>
      <c r="F1960" s="371" t="s">
        <v>995</v>
      </c>
      <c r="G1960" s="530" t="s">
        <v>998</v>
      </c>
      <c r="H1960" s="530"/>
      <c r="I1960" s="528"/>
      <c r="J1960" s="370" t="s">
        <v>2160</v>
      </c>
    </row>
    <row r="1961" spans="1:10" ht="24" customHeight="1">
      <c r="A1961" s="373" t="s">
        <v>724</v>
      </c>
      <c r="B1961" s="374" t="s">
        <v>2153</v>
      </c>
      <c r="C1961" s="373" t="s">
        <v>65</v>
      </c>
      <c r="D1961" s="373" t="s">
        <v>2154</v>
      </c>
      <c r="E1961" s="372">
        <v>8.0000000000000002E-3</v>
      </c>
      <c r="F1961" s="371" t="s">
        <v>954</v>
      </c>
      <c r="G1961" s="530" t="s">
        <v>2155</v>
      </c>
      <c r="H1961" s="530"/>
      <c r="I1961" s="528"/>
      <c r="J1961" s="370" t="s">
        <v>992</v>
      </c>
    </row>
    <row r="1962" spans="1:10" ht="24" customHeight="1">
      <c r="A1962" s="373" t="s">
        <v>724</v>
      </c>
      <c r="B1962" s="374" t="s">
        <v>2156</v>
      </c>
      <c r="C1962" s="373" t="s">
        <v>65</v>
      </c>
      <c r="D1962" s="373" t="s">
        <v>2157</v>
      </c>
      <c r="E1962" s="372">
        <v>0.02</v>
      </c>
      <c r="F1962" s="371" t="s">
        <v>995</v>
      </c>
      <c r="G1962" s="530" t="s">
        <v>2158</v>
      </c>
      <c r="H1962" s="530"/>
      <c r="I1962" s="528"/>
      <c r="J1962" s="370" t="s">
        <v>2159</v>
      </c>
    </row>
    <row r="1963" spans="1:10" ht="24" customHeight="1">
      <c r="A1963" s="373" t="s">
        <v>724</v>
      </c>
      <c r="B1963" s="374" t="s">
        <v>2149</v>
      </c>
      <c r="C1963" s="373" t="s">
        <v>65</v>
      </c>
      <c r="D1963" s="373" t="s">
        <v>2150</v>
      </c>
      <c r="E1963" s="372">
        <v>0.05</v>
      </c>
      <c r="F1963" s="371" t="s">
        <v>995</v>
      </c>
      <c r="G1963" s="530" t="s">
        <v>2151</v>
      </c>
      <c r="H1963" s="530"/>
      <c r="I1963" s="528"/>
      <c r="J1963" s="370" t="s">
        <v>2152</v>
      </c>
    </row>
    <row r="1964" spans="1:10" ht="20.100000000000001" customHeight="1">
      <c r="A1964" s="529"/>
      <c r="B1964" s="529"/>
      <c r="C1964" s="529"/>
      <c r="D1964" s="529"/>
      <c r="E1964" s="529"/>
      <c r="F1964" s="529" t="s">
        <v>955</v>
      </c>
      <c r="G1964" s="529"/>
      <c r="H1964" s="529"/>
      <c r="I1964" s="529"/>
      <c r="J1964" s="349">
        <v>1.2367999999999999</v>
      </c>
    </row>
    <row r="1965" spans="1:10" ht="20.100000000000001" customHeight="1">
      <c r="A1965" s="363" t="s">
        <v>956</v>
      </c>
      <c r="B1965" s="361" t="s">
        <v>695</v>
      </c>
      <c r="C1965" s="363" t="s">
        <v>696</v>
      </c>
      <c r="D1965" s="363" t="s">
        <v>957</v>
      </c>
      <c r="E1965" s="361" t="s">
        <v>948</v>
      </c>
      <c r="F1965" s="361" t="s">
        <v>949</v>
      </c>
      <c r="G1965" s="361" t="s">
        <v>950</v>
      </c>
      <c r="H1965" s="361"/>
      <c r="I1965" s="361"/>
      <c r="J1965" s="361" t="s">
        <v>951</v>
      </c>
    </row>
    <row r="1966" spans="1:10" ht="24" customHeight="1">
      <c r="A1966" s="354" t="s">
        <v>703</v>
      </c>
      <c r="B1966" s="355" t="s">
        <v>962</v>
      </c>
      <c r="C1966" s="354" t="s">
        <v>65</v>
      </c>
      <c r="D1966" s="354" t="s">
        <v>709</v>
      </c>
      <c r="E1966" s="352">
        <v>0.3125</v>
      </c>
      <c r="F1966" s="353" t="s">
        <v>963</v>
      </c>
      <c r="G1966" s="531" t="s">
        <v>3063</v>
      </c>
      <c r="H1966" s="531"/>
      <c r="I1966" s="520"/>
      <c r="J1966" s="364" t="s">
        <v>3065</v>
      </c>
    </row>
    <row r="1967" spans="1:10" ht="20.100000000000001" customHeight="1" thickBot="1">
      <c r="A1967" s="529"/>
      <c r="B1967" s="529"/>
      <c r="C1967" s="529"/>
      <c r="D1967" s="529"/>
      <c r="E1967" s="529"/>
      <c r="F1967" s="529" t="s">
        <v>966</v>
      </c>
      <c r="G1967" s="529"/>
      <c r="H1967" s="529"/>
      <c r="I1967" s="529"/>
      <c r="J1967" s="349">
        <v>7.7781000000000002</v>
      </c>
    </row>
    <row r="1968" spans="1:10" ht="0.95" customHeight="1" thickTop="1">
      <c r="A1968" s="350"/>
      <c r="B1968" s="350"/>
      <c r="C1968" s="350"/>
      <c r="D1968" s="350"/>
      <c r="E1968" s="350"/>
      <c r="F1968" s="350"/>
      <c r="G1968" s="350"/>
      <c r="H1968" s="350"/>
      <c r="I1968" s="350"/>
      <c r="J1968" s="350"/>
    </row>
    <row r="1969" spans="1:10" ht="18" customHeight="1">
      <c r="A1969" s="363" t="s">
        <v>2161</v>
      </c>
      <c r="B1969" s="361" t="s">
        <v>695</v>
      </c>
      <c r="C1969" s="363" t="s">
        <v>696</v>
      </c>
      <c r="D1969" s="363" t="s">
        <v>697</v>
      </c>
      <c r="E1969" s="522" t="s">
        <v>698</v>
      </c>
      <c r="F1969" s="522"/>
      <c r="G1969" s="362" t="s">
        <v>699</v>
      </c>
      <c r="H1969" s="361" t="s">
        <v>700</v>
      </c>
      <c r="I1969" s="361" t="s">
        <v>701</v>
      </c>
      <c r="J1969" s="361" t="s">
        <v>702</v>
      </c>
    </row>
    <row r="1970" spans="1:10" ht="26.1" customHeight="1">
      <c r="A1970" s="359" t="s">
        <v>703</v>
      </c>
      <c r="B1970" s="360" t="s">
        <v>595</v>
      </c>
      <c r="C1970" s="359" t="s">
        <v>65</v>
      </c>
      <c r="D1970" s="359" t="s">
        <v>2162</v>
      </c>
      <c r="E1970" s="523" t="s">
        <v>942</v>
      </c>
      <c r="F1970" s="523"/>
      <c r="G1970" s="358" t="s">
        <v>990</v>
      </c>
      <c r="H1970" s="357">
        <v>1</v>
      </c>
      <c r="I1970" s="356">
        <v>1277.27</v>
      </c>
      <c r="J1970" s="356">
        <v>1277.27</v>
      </c>
    </row>
    <row r="1971" spans="1:10" ht="20.100000000000001" customHeight="1">
      <c r="A1971" s="529"/>
      <c r="B1971" s="529"/>
      <c r="C1971" s="529"/>
      <c r="D1971" s="529"/>
      <c r="E1971" s="529"/>
      <c r="F1971" s="529" t="s">
        <v>943</v>
      </c>
      <c r="G1971" s="529"/>
      <c r="H1971" s="529"/>
      <c r="I1971" s="529"/>
      <c r="J1971" s="349">
        <v>0</v>
      </c>
    </row>
    <row r="1972" spans="1:10" ht="20.100000000000001" customHeight="1">
      <c r="A1972" s="529"/>
      <c r="B1972" s="529"/>
      <c r="C1972" s="529"/>
      <c r="D1972" s="529"/>
      <c r="E1972" s="529"/>
      <c r="F1972" s="529" t="s">
        <v>944</v>
      </c>
      <c r="G1972" s="529"/>
      <c r="H1972" s="529"/>
      <c r="I1972" s="529"/>
      <c r="J1972" s="349">
        <v>1</v>
      </c>
    </row>
    <row r="1973" spans="1:10" ht="20.100000000000001" customHeight="1">
      <c r="A1973" s="529"/>
      <c r="B1973" s="529"/>
      <c r="C1973" s="529"/>
      <c r="D1973" s="529"/>
      <c r="E1973" s="529"/>
      <c r="F1973" s="529" t="s">
        <v>945</v>
      </c>
      <c r="G1973" s="529"/>
      <c r="H1973" s="529"/>
      <c r="I1973" s="529"/>
      <c r="J1973" s="349">
        <v>0</v>
      </c>
    </row>
    <row r="1974" spans="1:10" ht="20.100000000000001" customHeight="1">
      <c r="A1974" s="363" t="s">
        <v>946</v>
      </c>
      <c r="B1974" s="361" t="s">
        <v>695</v>
      </c>
      <c r="C1974" s="363" t="s">
        <v>696</v>
      </c>
      <c r="D1974" s="363" t="s">
        <v>947</v>
      </c>
      <c r="E1974" s="361" t="s">
        <v>948</v>
      </c>
      <c r="F1974" s="361" t="s">
        <v>949</v>
      </c>
      <c r="G1974" s="361" t="s">
        <v>950</v>
      </c>
      <c r="H1974" s="361"/>
      <c r="I1974" s="361"/>
      <c r="J1974" s="361" t="s">
        <v>951</v>
      </c>
    </row>
    <row r="1975" spans="1:10" ht="39" customHeight="1">
      <c r="A1975" s="373" t="s">
        <v>724</v>
      </c>
      <c r="B1975" s="374" t="s">
        <v>2163</v>
      </c>
      <c r="C1975" s="373" t="s">
        <v>65</v>
      </c>
      <c r="D1975" s="373" t="s">
        <v>2164</v>
      </c>
      <c r="E1975" s="372">
        <v>1</v>
      </c>
      <c r="F1975" s="371" t="s">
        <v>990</v>
      </c>
      <c r="G1975" s="530" t="s">
        <v>2165</v>
      </c>
      <c r="H1975" s="530"/>
      <c r="I1975" s="528"/>
      <c r="J1975" s="370" t="s">
        <v>2165</v>
      </c>
    </row>
    <row r="1976" spans="1:10" ht="20.100000000000001" customHeight="1">
      <c r="A1976" s="529"/>
      <c r="B1976" s="529"/>
      <c r="C1976" s="529"/>
      <c r="D1976" s="529"/>
      <c r="E1976" s="529"/>
      <c r="F1976" s="529" t="s">
        <v>955</v>
      </c>
      <c r="G1976" s="529"/>
      <c r="H1976" s="529"/>
      <c r="I1976" s="529"/>
      <c r="J1976" s="349">
        <v>1186</v>
      </c>
    </row>
    <row r="1977" spans="1:10" ht="20.100000000000001" customHeight="1">
      <c r="A1977" s="363" t="s">
        <v>956</v>
      </c>
      <c r="B1977" s="361" t="s">
        <v>695</v>
      </c>
      <c r="C1977" s="363" t="s">
        <v>696</v>
      </c>
      <c r="D1977" s="363" t="s">
        <v>957</v>
      </c>
      <c r="E1977" s="361" t="s">
        <v>948</v>
      </c>
      <c r="F1977" s="361" t="s">
        <v>949</v>
      </c>
      <c r="G1977" s="361" t="s">
        <v>950</v>
      </c>
      <c r="H1977" s="361"/>
      <c r="I1977" s="361"/>
      <c r="J1977" s="361" t="s">
        <v>951</v>
      </c>
    </row>
    <row r="1978" spans="1:10" ht="26.1" customHeight="1">
      <c r="A1978" s="354" t="s">
        <v>703</v>
      </c>
      <c r="B1978" s="355" t="s">
        <v>2166</v>
      </c>
      <c r="C1978" s="354" t="s">
        <v>65</v>
      </c>
      <c r="D1978" s="354" t="s">
        <v>2167</v>
      </c>
      <c r="E1978" s="352">
        <v>4</v>
      </c>
      <c r="F1978" s="353" t="s">
        <v>990</v>
      </c>
      <c r="G1978" s="531" t="s">
        <v>1471</v>
      </c>
      <c r="H1978" s="531"/>
      <c r="I1978" s="520"/>
      <c r="J1978" s="364" t="s">
        <v>3064</v>
      </c>
    </row>
    <row r="1979" spans="1:10" ht="24" customHeight="1">
      <c r="A1979" s="354" t="s">
        <v>703</v>
      </c>
      <c r="B1979" s="355" t="s">
        <v>962</v>
      </c>
      <c r="C1979" s="354" t="s">
        <v>65</v>
      </c>
      <c r="D1979" s="354" t="s">
        <v>709</v>
      </c>
      <c r="E1979" s="352">
        <v>1.0476190000000001</v>
      </c>
      <c r="F1979" s="353" t="s">
        <v>963</v>
      </c>
      <c r="G1979" s="531" t="s">
        <v>3063</v>
      </c>
      <c r="H1979" s="531"/>
      <c r="I1979" s="520"/>
      <c r="J1979" s="364" t="s">
        <v>3062</v>
      </c>
    </row>
    <row r="1980" spans="1:10" ht="24" customHeight="1">
      <c r="A1980" s="354" t="s">
        <v>703</v>
      </c>
      <c r="B1980" s="355" t="s">
        <v>964</v>
      </c>
      <c r="C1980" s="354" t="s">
        <v>65</v>
      </c>
      <c r="D1980" s="354" t="s">
        <v>965</v>
      </c>
      <c r="E1980" s="352">
        <v>1.0476190000000001</v>
      </c>
      <c r="F1980" s="353" t="s">
        <v>963</v>
      </c>
      <c r="G1980" s="531" t="s">
        <v>3061</v>
      </c>
      <c r="H1980" s="531"/>
      <c r="I1980" s="520"/>
      <c r="J1980" s="364" t="s">
        <v>3060</v>
      </c>
    </row>
    <row r="1981" spans="1:10" ht="20.100000000000001" customHeight="1" thickBot="1">
      <c r="A1981" s="529"/>
      <c r="B1981" s="529"/>
      <c r="C1981" s="529"/>
      <c r="D1981" s="529"/>
      <c r="E1981" s="529"/>
      <c r="F1981" s="529" t="s">
        <v>966</v>
      </c>
      <c r="G1981" s="529"/>
      <c r="H1981" s="529"/>
      <c r="I1981" s="529"/>
      <c r="J1981" s="349">
        <v>91.266599999999997</v>
      </c>
    </row>
    <row r="1982" spans="1:10" ht="0.95" customHeight="1" thickTop="1">
      <c r="A1982" s="350"/>
      <c r="B1982" s="350"/>
      <c r="C1982" s="350"/>
      <c r="D1982" s="350"/>
      <c r="E1982" s="350"/>
      <c r="F1982" s="350"/>
      <c r="G1982" s="350"/>
      <c r="H1982" s="350"/>
      <c r="I1982" s="350"/>
      <c r="J1982" s="350"/>
    </row>
    <row r="1983" spans="1:10" ht="18" customHeight="1">
      <c r="A1983" s="363" t="s">
        <v>2168</v>
      </c>
      <c r="B1983" s="361" t="s">
        <v>695</v>
      </c>
      <c r="C1983" s="363" t="s">
        <v>696</v>
      </c>
      <c r="D1983" s="363" t="s">
        <v>697</v>
      </c>
      <c r="E1983" s="522" t="s">
        <v>698</v>
      </c>
      <c r="F1983" s="522"/>
      <c r="G1983" s="362" t="s">
        <v>699</v>
      </c>
      <c r="H1983" s="361" t="s">
        <v>700</v>
      </c>
      <c r="I1983" s="361" t="s">
        <v>701</v>
      </c>
      <c r="J1983" s="361" t="s">
        <v>702</v>
      </c>
    </row>
    <row r="1984" spans="1:10" ht="51.95" customHeight="1">
      <c r="A1984" s="359" t="s">
        <v>703</v>
      </c>
      <c r="B1984" s="360" t="s">
        <v>2169</v>
      </c>
      <c r="C1984" s="359" t="s">
        <v>21</v>
      </c>
      <c r="D1984" s="359" t="s">
        <v>2170</v>
      </c>
      <c r="E1984" s="523" t="s">
        <v>2171</v>
      </c>
      <c r="F1984" s="523"/>
      <c r="G1984" s="358" t="s">
        <v>758</v>
      </c>
      <c r="H1984" s="357">
        <v>1</v>
      </c>
      <c r="I1984" s="356">
        <v>21.25</v>
      </c>
      <c r="J1984" s="356">
        <v>21.25</v>
      </c>
    </row>
    <row r="1985" spans="1:10" ht="26.1" customHeight="1">
      <c r="A1985" s="354" t="s">
        <v>707</v>
      </c>
      <c r="B1985" s="355" t="s">
        <v>882</v>
      </c>
      <c r="C1985" s="354" t="s">
        <v>21</v>
      </c>
      <c r="D1985" s="354" t="s">
        <v>883</v>
      </c>
      <c r="E1985" s="520" t="s">
        <v>710</v>
      </c>
      <c r="F1985" s="520"/>
      <c r="G1985" s="353" t="s">
        <v>711</v>
      </c>
      <c r="H1985" s="352">
        <v>0.55459999999999998</v>
      </c>
      <c r="I1985" s="351">
        <v>29.01</v>
      </c>
      <c r="J1985" s="351">
        <v>16.079999999999998</v>
      </c>
    </row>
    <row r="1986" spans="1:10" ht="24" customHeight="1">
      <c r="A1986" s="354" t="s">
        <v>707</v>
      </c>
      <c r="B1986" s="355" t="s">
        <v>708</v>
      </c>
      <c r="C1986" s="354" t="s">
        <v>21</v>
      </c>
      <c r="D1986" s="354" t="s">
        <v>709</v>
      </c>
      <c r="E1986" s="520" t="s">
        <v>710</v>
      </c>
      <c r="F1986" s="520"/>
      <c r="G1986" s="353" t="s">
        <v>711</v>
      </c>
      <c r="H1986" s="352">
        <v>0.10580000000000001</v>
      </c>
      <c r="I1986" s="351">
        <v>24.88</v>
      </c>
      <c r="J1986" s="351">
        <v>2.63</v>
      </c>
    </row>
    <row r="1987" spans="1:10" ht="51.95" customHeight="1" thickBot="1">
      <c r="A1987" s="354" t="s">
        <v>707</v>
      </c>
      <c r="B1987" s="355" t="s">
        <v>2172</v>
      </c>
      <c r="C1987" s="354" t="s">
        <v>21</v>
      </c>
      <c r="D1987" s="354" t="s">
        <v>2173</v>
      </c>
      <c r="E1987" s="520" t="s">
        <v>2174</v>
      </c>
      <c r="F1987" s="520"/>
      <c r="G1987" s="353" t="s">
        <v>2175</v>
      </c>
      <c r="H1987" s="352">
        <v>0.1673</v>
      </c>
      <c r="I1987" s="351">
        <v>15.22</v>
      </c>
      <c r="J1987" s="351">
        <v>2.54</v>
      </c>
    </row>
    <row r="1988" spans="1:10" ht="0.95" customHeight="1" thickTop="1">
      <c r="A1988" s="350"/>
      <c r="B1988" s="350"/>
      <c r="C1988" s="350"/>
      <c r="D1988" s="350"/>
      <c r="E1988" s="350"/>
      <c r="F1988" s="350"/>
      <c r="G1988" s="350"/>
      <c r="H1988" s="350"/>
      <c r="I1988" s="350"/>
      <c r="J1988" s="350"/>
    </row>
    <row r="1989" spans="1:10" ht="18" customHeight="1">
      <c r="A1989" s="363"/>
      <c r="B1989" s="361" t="s">
        <v>695</v>
      </c>
      <c r="C1989" s="363" t="s">
        <v>696</v>
      </c>
      <c r="D1989" s="363" t="s">
        <v>697</v>
      </c>
      <c r="E1989" s="522" t="s">
        <v>698</v>
      </c>
      <c r="F1989" s="522"/>
      <c r="G1989" s="362" t="s">
        <v>699</v>
      </c>
      <c r="H1989" s="361" t="s">
        <v>700</v>
      </c>
      <c r="I1989" s="361" t="s">
        <v>701</v>
      </c>
      <c r="J1989" s="361" t="s">
        <v>702</v>
      </c>
    </row>
    <row r="1990" spans="1:10" ht="65.099999999999994" customHeight="1" thickBot="1">
      <c r="A1990" s="368" t="s">
        <v>724</v>
      </c>
      <c r="B1990" s="369" t="s">
        <v>2176</v>
      </c>
      <c r="C1990" s="368" t="s">
        <v>21</v>
      </c>
      <c r="D1990" s="368" t="s">
        <v>2177</v>
      </c>
      <c r="E1990" s="540" t="s">
        <v>2178</v>
      </c>
      <c r="F1990" s="540"/>
      <c r="G1990" s="367" t="s">
        <v>2179</v>
      </c>
      <c r="H1990" s="366">
        <v>1</v>
      </c>
      <c r="I1990" s="365">
        <v>16.5</v>
      </c>
      <c r="J1990" s="365">
        <v>16.5</v>
      </c>
    </row>
    <row r="1991" spans="1:10" ht="0.95" customHeight="1" thickTop="1">
      <c r="A1991" s="350"/>
      <c r="B1991" s="350"/>
      <c r="C1991" s="350"/>
      <c r="D1991" s="350"/>
      <c r="E1991" s="350"/>
      <c r="F1991" s="350"/>
      <c r="G1991" s="350"/>
      <c r="H1991" s="350"/>
      <c r="I1991" s="350"/>
      <c r="J1991" s="350"/>
    </row>
    <row r="1992" spans="1:10" ht="18" customHeight="1">
      <c r="A1992" s="363" t="s">
        <v>2180</v>
      </c>
      <c r="B1992" s="361" t="s">
        <v>695</v>
      </c>
      <c r="C1992" s="363" t="s">
        <v>696</v>
      </c>
      <c r="D1992" s="363" t="s">
        <v>697</v>
      </c>
      <c r="E1992" s="522" t="s">
        <v>698</v>
      </c>
      <c r="F1992" s="522"/>
      <c r="G1992" s="362" t="s">
        <v>699</v>
      </c>
      <c r="H1992" s="361" t="s">
        <v>700</v>
      </c>
      <c r="I1992" s="361" t="s">
        <v>701</v>
      </c>
      <c r="J1992" s="361" t="s">
        <v>702</v>
      </c>
    </row>
    <row r="1993" spans="1:10" ht="26.1" customHeight="1">
      <c r="A1993" s="359" t="s">
        <v>703</v>
      </c>
      <c r="B1993" s="360" t="s">
        <v>2181</v>
      </c>
      <c r="C1993" s="359" t="s">
        <v>65</v>
      </c>
      <c r="D1993" s="359" t="s">
        <v>604</v>
      </c>
      <c r="E1993" s="523" t="s">
        <v>2182</v>
      </c>
      <c r="F1993" s="523"/>
      <c r="G1993" s="358" t="s">
        <v>758</v>
      </c>
      <c r="H1993" s="357">
        <v>1</v>
      </c>
      <c r="I1993" s="356">
        <v>0.92</v>
      </c>
      <c r="J1993" s="356">
        <v>0.92</v>
      </c>
    </row>
    <row r="1994" spans="1:10" ht="20.100000000000001" customHeight="1">
      <c r="A1994" s="529"/>
      <c r="B1994" s="529"/>
      <c r="C1994" s="529"/>
      <c r="D1994" s="529"/>
      <c r="E1994" s="529"/>
      <c r="F1994" s="529" t="s">
        <v>943</v>
      </c>
      <c r="G1994" s="529"/>
      <c r="H1994" s="529"/>
      <c r="I1994" s="529"/>
      <c r="J1994" s="349">
        <v>0</v>
      </c>
    </row>
    <row r="1995" spans="1:10" ht="20.100000000000001" customHeight="1">
      <c r="A1995" s="529"/>
      <c r="B1995" s="529"/>
      <c r="C1995" s="529"/>
      <c r="D1995" s="529"/>
      <c r="E1995" s="529"/>
      <c r="F1995" s="529" t="s">
        <v>944</v>
      </c>
      <c r="G1995" s="529"/>
      <c r="H1995" s="529"/>
      <c r="I1995" s="529"/>
      <c r="J1995" s="349">
        <v>1</v>
      </c>
    </row>
    <row r="1996" spans="1:10" ht="20.100000000000001" customHeight="1">
      <c r="A1996" s="529"/>
      <c r="B1996" s="529"/>
      <c r="C1996" s="529"/>
      <c r="D1996" s="529"/>
      <c r="E1996" s="529"/>
      <c r="F1996" s="529" t="s">
        <v>945</v>
      </c>
      <c r="G1996" s="529"/>
      <c r="H1996" s="529"/>
      <c r="I1996" s="529"/>
      <c r="J1996" s="349">
        <v>0</v>
      </c>
    </row>
    <row r="1997" spans="1:10" ht="20.100000000000001" customHeight="1">
      <c r="A1997" s="363" t="s">
        <v>956</v>
      </c>
      <c r="B1997" s="361" t="s">
        <v>695</v>
      </c>
      <c r="C1997" s="363" t="s">
        <v>696</v>
      </c>
      <c r="D1997" s="363" t="s">
        <v>957</v>
      </c>
      <c r="E1997" s="361" t="s">
        <v>948</v>
      </c>
      <c r="F1997" s="361" t="s">
        <v>949</v>
      </c>
      <c r="G1997" s="361" t="s">
        <v>950</v>
      </c>
      <c r="H1997" s="361"/>
      <c r="I1997" s="361"/>
      <c r="J1997" s="361" t="s">
        <v>951</v>
      </c>
    </row>
    <row r="1998" spans="1:10" ht="26.1" customHeight="1">
      <c r="A1998" s="354" t="s">
        <v>703</v>
      </c>
      <c r="B1998" s="355" t="s">
        <v>2183</v>
      </c>
      <c r="C1998" s="354" t="s">
        <v>65</v>
      </c>
      <c r="D1998" s="354" t="s">
        <v>2184</v>
      </c>
      <c r="E1998" s="352">
        <v>1E-4</v>
      </c>
      <c r="F1998" s="353" t="s">
        <v>990</v>
      </c>
      <c r="G1998" s="531" t="s">
        <v>3059</v>
      </c>
      <c r="H1998" s="531"/>
      <c r="I1998" s="520"/>
      <c r="J1998" s="364" t="s">
        <v>2772</v>
      </c>
    </row>
    <row r="1999" spans="1:10" ht="20.100000000000001" customHeight="1" thickBot="1">
      <c r="A1999" s="529"/>
      <c r="B1999" s="529"/>
      <c r="C1999" s="529"/>
      <c r="D1999" s="529"/>
      <c r="E1999" s="529"/>
      <c r="F1999" s="529" t="s">
        <v>966</v>
      </c>
      <c r="G1999" s="529"/>
      <c r="H1999" s="529"/>
      <c r="I1999" s="529"/>
      <c r="J1999" s="349">
        <v>0.92230000000000001</v>
      </c>
    </row>
    <row r="2000" spans="1:10" ht="0.95" customHeight="1" thickTop="1">
      <c r="A2000" s="350"/>
      <c r="B2000" s="350"/>
      <c r="C2000" s="350"/>
      <c r="D2000" s="350"/>
      <c r="E2000" s="350"/>
      <c r="F2000" s="350"/>
      <c r="G2000" s="350"/>
      <c r="H2000" s="350"/>
      <c r="I2000" s="350"/>
      <c r="J2000" s="350"/>
    </row>
    <row r="2001" spans="1:10" ht="18" customHeight="1">
      <c r="A2001" s="363" t="s">
        <v>2185</v>
      </c>
      <c r="B2001" s="361" t="s">
        <v>695</v>
      </c>
      <c r="C2001" s="363" t="s">
        <v>696</v>
      </c>
      <c r="D2001" s="363" t="s">
        <v>697</v>
      </c>
      <c r="E2001" s="522" t="s">
        <v>698</v>
      </c>
      <c r="F2001" s="522"/>
      <c r="G2001" s="362" t="s">
        <v>699</v>
      </c>
      <c r="H2001" s="361" t="s">
        <v>700</v>
      </c>
      <c r="I2001" s="361" t="s">
        <v>701</v>
      </c>
      <c r="J2001" s="361" t="s">
        <v>702</v>
      </c>
    </row>
    <row r="2002" spans="1:10" ht="24" customHeight="1">
      <c r="A2002" s="359" t="s">
        <v>703</v>
      </c>
      <c r="B2002" s="360" t="s">
        <v>2186</v>
      </c>
      <c r="C2002" s="359" t="s">
        <v>705</v>
      </c>
      <c r="D2002" s="359" t="s">
        <v>607</v>
      </c>
      <c r="E2002" s="523" t="s">
        <v>2187</v>
      </c>
      <c r="F2002" s="523"/>
      <c r="G2002" s="358" t="s">
        <v>6</v>
      </c>
      <c r="H2002" s="357">
        <v>1</v>
      </c>
      <c r="I2002" s="356">
        <v>1846.53</v>
      </c>
      <c r="J2002" s="356">
        <v>1846.53</v>
      </c>
    </row>
    <row r="2003" spans="1:10" ht="24" customHeight="1">
      <c r="A2003" s="354" t="s">
        <v>707</v>
      </c>
      <c r="B2003" s="355" t="s">
        <v>708</v>
      </c>
      <c r="C2003" s="354" t="s">
        <v>21</v>
      </c>
      <c r="D2003" s="354" t="s">
        <v>709</v>
      </c>
      <c r="E2003" s="520" t="s">
        <v>710</v>
      </c>
      <c r="F2003" s="520"/>
      <c r="G2003" s="353" t="s">
        <v>711</v>
      </c>
      <c r="H2003" s="352">
        <v>16</v>
      </c>
      <c r="I2003" s="351">
        <v>24.88</v>
      </c>
      <c r="J2003" s="351">
        <v>398.08</v>
      </c>
    </row>
    <row r="2004" spans="1:10" ht="65.099999999999994" customHeight="1">
      <c r="A2004" s="354" t="s">
        <v>707</v>
      </c>
      <c r="B2004" s="355" t="s">
        <v>716</v>
      </c>
      <c r="C2004" s="354" t="s">
        <v>21</v>
      </c>
      <c r="D2004" s="354" t="s">
        <v>717</v>
      </c>
      <c r="E2004" s="520" t="s">
        <v>714</v>
      </c>
      <c r="F2004" s="520"/>
      <c r="G2004" s="353" t="s">
        <v>718</v>
      </c>
      <c r="H2004" s="352">
        <v>5</v>
      </c>
      <c r="I2004" s="351">
        <v>221.36</v>
      </c>
      <c r="J2004" s="351">
        <v>1106.8</v>
      </c>
    </row>
    <row r="2005" spans="1:10" ht="65.099999999999994" customHeight="1" thickBot="1">
      <c r="A2005" s="354" t="s">
        <v>707</v>
      </c>
      <c r="B2005" s="355" t="s">
        <v>712</v>
      </c>
      <c r="C2005" s="354" t="s">
        <v>21</v>
      </c>
      <c r="D2005" s="354" t="s">
        <v>713</v>
      </c>
      <c r="E2005" s="520" t="s">
        <v>714</v>
      </c>
      <c r="F2005" s="520"/>
      <c r="G2005" s="353" t="s">
        <v>715</v>
      </c>
      <c r="H2005" s="352">
        <v>5</v>
      </c>
      <c r="I2005" s="351">
        <v>68.33</v>
      </c>
      <c r="J2005" s="351">
        <v>341.65</v>
      </c>
    </row>
    <row r="2006" spans="1:10" ht="0.95" customHeight="1" thickTop="1">
      <c r="A2006" s="350"/>
      <c r="B2006" s="350"/>
      <c r="C2006" s="350"/>
      <c r="D2006" s="350"/>
      <c r="E2006" s="350"/>
      <c r="F2006" s="350"/>
      <c r="G2006" s="350"/>
      <c r="H2006" s="350"/>
      <c r="I2006" s="350"/>
      <c r="J2006" s="350"/>
    </row>
  </sheetData>
  <mergeCells count="1975">
    <mergeCell ref="E2002:F2002"/>
    <mergeCell ref="E2003:F2003"/>
    <mergeCell ref="E2004:F2004"/>
    <mergeCell ref="E2005:F2005"/>
    <mergeCell ref="A1995:E1995"/>
    <mergeCell ref="F1995:I1995"/>
    <mergeCell ref="A1996:E1996"/>
    <mergeCell ref="F1996:I1996"/>
    <mergeCell ref="G1998:I1998"/>
    <mergeCell ref="A1999:E1999"/>
    <mergeCell ref="F1999:I1999"/>
    <mergeCell ref="E2001:F2001"/>
    <mergeCell ref="G1979:I1979"/>
    <mergeCell ref="E1950:F1950"/>
    <mergeCell ref="E1951:F1951"/>
    <mergeCell ref="F1953:G1953"/>
    <mergeCell ref="E1954:F1954"/>
    <mergeCell ref="E1970:F1970"/>
    <mergeCell ref="A1971:E1971"/>
    <mergeCell ref="F1971:I1971"/>
    <mergeCell ref="A1972:E1972"/>
    <mergeCell ref="F1972:I1972"/>
    <mergeCell ref="A1973:E1973"/>
    <mergeCell ref="F1973:I1973"/>
    <mergeCell ref="E1992:F1992"/>
    <mergeCell ref="E1993:F1993"/>
    <mergeCell ref="A1994:E1994"/>
    <mergeCell ref="F1994:I1994"/>
    <mergeCell ref="G1966:I1966"/>
    <mergeCell ref="A1967:E1967"/>
    <mergeCell ref="F1967:I1967"/>
    <mergeCell ref="E1969:F1969"/>
    <mergeCell ref="E1985:F1985"/>
    <mergeCell ref="E1986:F1986"/>
    <mergeCell ref="E1987:F1987"/>
    <mergeCell ref="E1989:F1989"/>
    <mergeCell ref="E1990:F1990"/>
    <mergeCell ref="G1980:I1980"/>
    <mergeCell ref="A1981:E1981"/>
    <mergeCell ref="F1981:I1981"/>
    <mergeCell ref="E1983:F1983"/>
    <mergeCell ref="E1984:F1984"/>
    <mergeCell ref="G1960:I1960"/>
    <mergeCell ref="G1961:I1961"/>
    <mergeCell ref="G1962:I1962"/>
    <mergeCell ref="G1963:I1963"/>
    <mergeCell ref="A1964:E1964"/>
    <mergeCell ref="F1964:I1964"/>
    <mergeCell ref="E1955:F1955"/>
    <mergeCell ref="A1956:E1956"/>
    <mergeCell ref="F1956:I1956"/>
    <mergeCell ref="A1957:E1957"/>
    <mergeCell ref="F1957:I1957"/>
    <mergeCell ref="A1958:E1958"/>
    <mergeCell ref="F1958:I1958"/>
    <mergeCell ref="G1975:I1975"/>
    <mergeCell ref="A1976:E1976"/>
    <mergeCell ref="F1976:I1976"/>
    <mergeCell ref="G1978:I1978"/>
    <mergeCell ref="E1928:F1928"/>
    <mergeCell ref="E1929:F1929"/>
    <mergeCell ref="E1930:F1930"/>
    <mergeCell ref="E1931:F1931"/>
    <mergeCell ref="E1932:F1932"/>
    <mergeCell ref="E1921:F1921"/>
    <mergeCell ref="E1922:F1922"/>
    <mergeCell ref="E1923:F1923"/>
    <mergeCell ref="E1924:F1924"/>
    <mergeCell ref="E1925:F1925"/>
    <mergeCell ref="E1926:F1926"/>
    <mergeCell ref="E1946:F1946"/>
    <mergeCell ref="E1947:F1947"/>
    <mergeCell ref="E1948:F1948"/>
    <mergeCell ref="E1949:F1949"/>
    <mergeCell ref="E1916:F1916"/>
    <mergeCell ref="E1917:F1917"/>
    <mergeCell ref="E1918:F1918"/>
    <mergeCell ref="E1919:F1919"/>
    <mergeCell ref="E1940:F1940"/>
    <mergeCell ref="E1941:F1941"/>
    <mergeCell ref="E1942:F1942"/>
    <mergeCell ref="E1943:F1943"/>
    <mergeCell ref="E1944:F1944"/>
    <mergeCell ref="E1934:F1934"/>
    <mergeCell ref="E1935:F1935"/>
    <mergeCell ref="E1936:F1936"/>
    <mergeCell ref="E1937:F1937"/>
    <mergeCell ref="E1938:F1938"/>
    <mergeCell ref="E1896:F1896"/>
    <mergeCell ref="E1897:F1897"/>
    <mergeCell ref="A1898:E1898"/>
    <mergeCell ref="F1898:I1898"/>
    <mergeCell ref="A1899:E1899"/>
    <mergeCell ref="F1899:I1899"/>
    <mergeCell ref="A1890:E1890"/>
    <mergeCell ref="F1890:I1890"/>
    <mergeCell ref="G1892:I1892"/>
    <mergeCell ref="G1893:I1893"/>
    <mergeCell ref="A1894:E1894"/>
    <mergeCell ref="F1894:I1894"/>
    <mergeCell ref="E1911:F1911"/>
    <mergeCell ref="E1912:F1912"/>
    <mergeCell ref="E1913:F1913"/>
    <mergeCell ref="E1915:F1915"/>
    <mergeCell ref="G1885:I1885"/>
    <mergeCell ref="G1886:I1886"/>
    <mergeCell ref="G1887:I1887"/>
    <mergeCell ref="G1888:I1888"/>
    <mergeCell ref="G1889:I1889"/>
    <mergeCell ref="G1906:I1906"/>
    <mergeCell ref="A1907:E1907"/>
    <mergeCell ref="F1907:I1907"/>
    <mergeCell ref="E1909:F1909"/>
    <mergeCell ref="E1910:F1910"/>
    <mergeCell ref="A1900:E1900"/>
    <mergeCell ref="F1900:I1900"/>
    <mergeCell ref="G1902:I1902"/>
    <mergeCell ref="A1903:E1903"/>
    <mergeCell ref="F1903:I1903"/>
    <mergeCell ref="G1905:I1905"/>
    <mergeCell ref="A1881:E1881"/>
    <mergeCell ref="F1881:I1881"/>
    <mergeCell ref="A1882:E1882"/>
    <mergeCell ref="F1882:I1882"/>
    <mergeCell ref="A1883:E1883"/>
    <mergeCell ref="F1883:I1883"/>
    <mergeCell ref="E1875:F1875"/>
    <mergeCell ref="E1876:F1876"/>
    <mergeCell ref="F1878:G1878"/>
    <mergeCell ref="E1879:F1879"/>
    <mergeCell ref="E1880:F1880"/>
    <mergeCell ref="E1869:F1869"/>
    <mergeCell ref="E1870:F1870"/>
    <mergeCell ref="E1871:F1871"/>
    <mergeCell ref="E1872:F1872"/>
    <mergeCell ref="E1873:F1873"/>
    <mergeCell ref="E1874:F1874"/>
    <mergeCell ref="E1846:F1846"/>
    <mergeCell ref="E1847:F1847"/>
    <mergeCell ref="E1849:F1849"/>
    <mergeCell ref="E1850:F1850"/>
    <mergeCell ref="E1851:F1851"/>
    <mergeCell ref="E1840:F1840"/>
    <mergeCell ref="E1842:F1842"/>
    <mergeCell ref="E1843:F1843"/>
    <mergeCell ref="E1844:F1844"/>
    <mergeCell ref="E1845:F1845"/>
    <mergeCell ref="E1864:F1864"/>
    <mergeCell ref="E1865:F1865"/>
    <mergeCell ref="E1866:F1866"/>
    <mergeCell ref="E1868:F1868"/>
    <mergeCell ref="E1835:F1835"/>
    <mergeCell ref="E1836:F1836"/>
    <mergeCell ref="E1837:F1837"/>
    <mergeCell ref="E1838:F1838"/>
    <mergeCell ref="E1839:F1839"/>
    <mergeCell ref="E1858:F1858"/>
    <mergeCell ref="E1859:F1859"/>
    <mergeCell ref="E1861:F1861"/>
    <mergeCell ref="E1862:F1862"/>
    <mergeCell ref="E1863:F1863"/>
    <mergeCell ref="E1852:F1852"/>
    <mergeCell ref="E1853:F1853"/>
    <mergeCell ref="E1854:F1854"/>
    <mergeCell ref="E1855:F1855"/>
    <mergeCell ref="E1857:F1857"/>
    <mergeCell ref="E1812:F1812"/>
    <mergeCell ref="E1813:F1813"/>
    <mergeCell ref="E1814:F1814"/>
    <mergeCell ref="E1815:F1815"/>
    <mergeCell ref="E1817:F1817"/>
    <mergeCell ref="E1806:F1806"/>
    <mergeCell ref="E1807:F1807"/>
    <mergeCell ref="E1808:F1808"/>
    <mergeCell ref="E1809:F1809"/>
    <mergeCell ref="E1811:F1811"/>
    <mergeCell ref="E1830:F1830"/>
    <mergeCell ref="E1831:F1831"/>
    <mergeCell ref="E1832:F1832"/>
    <mergeCell ref="E1833:F1833"/>
    <mergeCell ref="E1801:F1801"/>
    <mergeCell ref="E1802:F1802"/>
    <mergeCell ref="E1803:F1803"/>
    <mergeCell ref="E1805:F1805"/>
    <mergeCell ref="E1824:F1824"/>
    <mergeCell ref="E1825:F1825"/>
    <mergeCell ref="E1826:F1826"/>
    <mergeCell ref="E1827:F1827"/>
    <mergeCell ref="E1829:F1829"/>
    <mergeCell ref="E1818:F1818"/>
    <mergeCell ref="E1819:F1819"/>
    <mergeCell ref="E1820:F1820"/>
    <mergeCell ref="E1821:F1821"/>
    <mergeCell ref="E1823:F1823"/>
    <mergeCell ref="E1778:F1778"/>
    <mergeCell ref="E1779:F1779"/>
    <mergeCell ref="E1781:F1781"/>
    <mergeCell ref="E1782:F1782"/>
    <mergeCell ref="E1783:F1783"/>
    <mergeCell ref="E1772:F1772"/>
    <mergeCell ref="E1773:F1773"/>
    <mergeCell ref="E1775:F1775"/>
    <mergeCell ref="E1776:F1776"/>
    <mergeCell ref="E1777:F1777"/>
    <mergeCell ref="E1796:F1796"/>
    <mergeCell ref="E1797:F1797"/>
    <mergeCell ref="E1798:F1798"/>
    <mergeCell ref="E1800:F1800"/>
    <mergeCell ref="E1767:F1767"/>
    <mergeCell ref="E1769:F1769"/>
    <mergeCell ref="E1770:F1770"/>
    <mergeCell ref="E1771:F1771"/>
    <mergeCell ref="E1790:F1790"/>
    <mergeCell ref="E1791:F1791"/>
    <mergeCell ref="E1792:F1792"/>
    <mergeCell ref="E1794:F1794"/>
    <mergeCell ref="E1795:F1795"/>
    <mergeCell ref="E1784:F1784"/>
    <mergeCell ref="E1785:F1785"/>
    <mergeCell ref="E1786:F1786"/>
    <mergeCell ref="E1788:F1788"/>
    <mergeCell ref="E1789:F1789"/>
    <mergeCell ref="E1766:F1766"/>
    <mergeCell ref="A1734:E1734"/>
    <mergeCell ref="F1734:I1734"/>
    <mergeCell ref="G1736:I1736"/>
    <mergeCell ref="G1737:I1737"/>
    <mergeCell ref="A1738:E1738"/>
    <mergeCell ref="E1757:F1757"/>
    <mergeCell ref="E1758:F1758"/>
    <mergeCell ref="E1759:F1759"/>
    <mergeCell ref="E1760:F1760"/>
    <mergeCell ref="E1761:F1761"/>
    <mergeCell ref="E1751:F1751"/>
    <mergeCell ref="E1752:F1752"/>
    <mergeCell ref="E1753:F1753"/>
    <mergeCell ref="E1754:F1754"/>
    <mergeCell ref="E1755:F1755"/>
    <mergeCell ref="E1744:F1744"/>
    <mergeCell ref="G1711:I1711"/>
    <mergeCell ref="G1712:I1712"/>
    <mergeCell ref="A1730:E1730"/>
    <mergeCell ref="F1730:I1730"/>
    <mergeCell ref="E1746:F1746"/>
    <mergeCell ref="F1692:I1692"/>
    <mergeCell ref="E1747:F1747"/>
    <mergeCell ref="E1748:F1748"/>
    <mergeCell ref="E1749:F1749"/>
    <mergeCell ref="F1738:I1738"/>
    <mergeCell ref="E1740:F1740"/>
    <mergeCell ref="E1741:F1741"/>
    <mergeCell ref="E1742:F1742"/>
    <mergeCell ref="E1743:F1743"/>
    <mergeCell ref="E1763:F1763"/>
    <mergeCell ref="E1764:F1764"/>
    <mergeCell ref="E1765:F1765"/>
    <mergeCell ref="A1684:E1684"/>
    <mergeCell ref="F1684:I1684"/>
    <mergeCell ref="A1685:E1685"/>
    <mergeCell ref="F1685:I1685"/>
    <mergeCell ref="G1687:I1687"/>
    <mergeCell ref="G1733:I1733"/>
    <mergeCell ref="A1703:E1703"/>
    <mergeCell ref="F1703:I1703"/>
    <mergeCell ref="A1704:E1704"/>
    <mergeCell ref="F1704:I1704"/>
    <mergeCell ref="G1706:I1706"/>
    <mergeCell ref="E1725:F1725"/>
    <mergeCell ref="E1727:F1727"/>
    <mergeCell ref="E1728:F1728"/>
    <mergeCell ref="A1729:E1729"/>
    <mergeCell ref="F1729:I1729"/>
    <mergeCell ref="E1720:F1720"/>
    <mergeCell ref="E1721:F1721"/>
    <mergeCell ref="E1722:F1722"/>
    <mergeCell ref="E1723:F1723"/>
    <mergeCell ref="E1724:F1724"/>
    <mergeCell ref="G1713:I1713"/>
    <mergeCell ref="G1714:I1714"/>
    <mergeCell ref="G1715:I1715"/>
    <mergeCell ref="G1716:I1716"/>
    <mergeCell ref="G1717:I1717"/>
    <mergeCell ref="A1718:E1718"/>
    <mergeCell ref="F1718:I1718"/>
    <mergeCell ref="A1707:E1707"/>
    <mergeCell ref="F1707:I1707"/>
    <mergeCell ref="G1709:I1709"/>
    <mergeCell ref="G1710:I1710"/>
    <mergeCell ref="A1679:E1679"/>
    <mergeCell ref="F1679:I1679"/>
    <mergeCell ref="E1681:F1681"/>
    <mergeCell ref="E1682:F1682"/>
    <mergeCell ref="A1683:E1683"/>
    <mergeCell ref="F1683:I1683"/>
    <mergeCell ref="E1700:F1700"/>
    <mergeCell ref="E1701:F1701"/>
    <mergeCell ref="E1654:F1654"/>
    <mergeCell ref="E1655:F1655"/>
    <mergeCell ref="E1656:F1656"/>
    <mergeCell ref="E1657:F1657"/>
    <mergeCell ref="E1658:F1658"/>
    <mergeCell ref="A1731:E1731"/>
    <mergeCell ref="F1731:I1731"/>
    <mergeCell ref="A1702:E1702"/>
    <mergeCell ref="F1702:I1702"/>
    <mergeCell ref="A1674:E1674"/>
    <mergeCell ref="F1674:I1674"/>
    <mergeCell ref="G1676:I1676"/>
    <mergeCell ref="G1677:I1677"/>
    <mergeCell ref="G1678:I1678"/>
    <mergeCell ref="E1694:F1694"/>
    <mergeCell ref="E1695:F1695"/>
    <mergeCell ref="E1696:F1696"/>
    <mergeCell ref="E1697:F1697"/>
    <mergeCell ref="E1698:F1698"/>
    <mergeCell ref="A1688:E1688"/>
    <mergeCell ref="F1688:I1688"/>
    <mergeCell ref="G1690:I1690"/>
    <mergeCell ref="G1691:I1691"/>
    <mergeCell ref="A1692:E1692"/>
    <mergeCell ref="E1647:F1647"/>
    <mergeCell ref="E1648:F1648"/>
    <mergeCell ref="E1649:F1649"/>
    <mergeCell ref="E1650:F1650"/>
    <mergeCell ref="E1651:F1651"/>
    <mergeCell ref="E1652:F1652"/>
    <mergeCell ref="A1670:E1670"/>
    <mergeCell ref="F1670:I1670"/>
    <mergeCell ref="A1671:E1671"/>
    <mergeCell ref="F1671:I1671"/>
    <mergeCell ref="G1673:I1673"/>
    <mergeCell ref="E1642:F1642"/>
    <mergeCell ref="E1644:F1644"/>
    <mergeCell ref="E1645:F1645"/>
    <mergeCell ref="E1646:F1646"/>
    <mergeCell ref="E1664:F1664"/>
    <mergeCell ref="E1665:F1665"/>
    <mergeCell ref="E1667:F1667"/>
    <mergeCell ref="E1668:F1668"/>
    <mergeCell ref="A1669:E1669"/>
    <mergeCell ref="F1669:I1669"/>
    <mergeCell ref="E1659:F1659"/>
    <mergeCell ref="E1661:F1661"/>
    <mergeCell ref="E1662:F1662"/>
    <mergeCell ref="E1663:F1663"/>
    <mergeCell ref="E1619:F1619"/>
    <mergeCell ref="E1620:F1620"/>
    <mergeCell ref="E1621:F1621"/>
    <mergeCell ref="E1623:F1623"/>
    <mergeCell ref="E1624:F1624"/>
    <mergeCell ref="E1613:F1613"/>
    <mergeCell ref="E1614:F1614"/>
    <mergeCell ref="E1616:F1616"/>
    <mergeCell ref="E1617:F1617"/>
    <mergeCell ref="E1618:F1618"/>
    <mergeCell ref="F1637:G1637"/>
    <mergeCell ref="E1638:F1638"/>
    <mergeCell ref="E1639:F1639"/>
    <mergeCell ref="E1640:F1640"/>
    <mergeCell ref="E1641:F1641"/>
    <mergeCell ref="E1609:F1609"/>
    <mergeCell ref="E1610:F1610"/>
    <mergeCell ref="E1611:F1611"/>
    <mergeCell ref="E1612:F1612"/>
    <mergeCell ref="E1631:F1631"/>
    <mergeCell ref="E1632:F1632"/>
    <mergeCell ref="E1633:F1633"/>
    <mergeCell ref="E1634:F1634"/>
    <mergeCell ref="E1635:F1635"/>
    <mergeCell ref="E1625:F1625"/>
    <mergeCell ref="E1626:F1626"/>
    <mergeCell ref="E1627:F1627"/>
    <mergeCell ref="E1628:F1628"/>
    <mergeCell ref="E1630:F1630"/>
    <mergeCell ref="F1593:I1593"/>
    <mergeCell ref="A1594:E1594"/>
    <mergeCell ref="F1594:I1594"/>
    <mergeCell ref="G1596:I1596"/>
    <mergeCell ref="G1597:I1597"/>
    <mergeCell ref="A1588:E1588"/>
    <mergeCell ref="F1588:I1588"/>
    <mergeCell ref="E1590:F1590"/>
    <mergeCell ref="E1591:F1591"/>
    <mergeCell ref="A1592:E1592"/>
    <mergeCell ref="F1592:I1592"/>
    <mergeCell ref="F1581:I1581"/>
    <mergeCell ref="G1583:I1583"/>
    <mergeCell ref="A1584:E1584"/>
    <mergeCell ref="F1584:I1584"/>
    <mergeCell ref="G1586:I1586"/>
    <mergeCell ref="G1587:I1587"/>
    <mergeCell ref="G1604:I1604"/>
    <mergeCell ref="G1605:I1605"/>
    <mergeCell ref="G1606:I1606"/>
    <mergeCell ref="A1607:E1607"/>
    <mergeCell ref="F1607:I1607"/>
    <mergeCell ref="E1559:F1559"/>
    <mergeCell ref="E1560:F1560"/>
    <mergeCell ref="A1561:E1561"/>
    <mergeCell ref="F1561:I1561"/>
    <mergeCell ref="A1562:E1562"/>
    <mergeCell ref="F1562:I1562"/>
    <mergeCell ref="E1553:F1553"/>
    <mergeCell ref="E1554:F1554"/>
    <mergeCell ref="E1555:F1555"/>
    <mergeCell ref="E1556:F1556"/>
    <mergeCell ref="E1557:F1557"/>
    <mergeCell ref="A1575:E1575"/>
    <mergeCell ref="F1575:I1575"/>
    <mergeCell ref="E1577:F1577"/>
    <mergeCell ref="E1578:F1578"/>
    <mergeCell ref="A1579:E1579"/>
    <mergeCell ref="F1579:I1579"/>
    <mergeCell ref="A1580:E1580"/>
    <mergeCell ref="F1580:I1580"/>
    <mergeCell ref="A1581:E1581"/>
    <mergeCell ref="G1598:I1598"/>
    <mergeCell ref="G1599:I1599"/>
    <mergeCell ref="G1600:I1600"/>
    <mergeCell ref="G1601:I1601"/>
    <mergeCell ref="A1602:E1602"/>
    <mergeCell ref="F1602:I1602"/>
    <mergeCell ref="A1593:E1593"/>
    <mergeCell ref="G1548:I1548"/>
    <mergeCell ref="G1549:I1549"/>
    <mergeCell ref="G1550:I1550"/>
    <mergeCell ref="A1551:E1551"/>
    <mergeCell ref="F1551:I1551"/>
    <mergeCell ref="G1569:I1569"/>
    <mergeCell ref="A1570:E1570"/>
    <mergeCell ref="F1570:I1570"/>
    <mergeCell ref="G1572:I1572"/>
    <mergeCell ref="G1573:I1573"/>
    <mergeCell ref="G1574:I1574"/>
    <mergeCell ref="A1563:E1563"/>
    <mergeCell ref="F1563:I1563"/>
    <mergeCell ref="G1565:I1565"/>
    <mergeCell ref="G1566:I1566"/>
    <mergeCell ref="G1567:I1567"/>
    <mergeCell ref="G1568:I1568"/>
    <mergeCell ref="E1526:F1526"/>
    <mergeCell ref="E1527:F1527"/>
    <mergeCell ref="E1528:F1528"/>
    <mergeCell ref="E1529:F1529"/>
    <mergeCell ref="E1530:F1530"/>
    <mergeCell ref="E1531:F1531"/>
    <mergeCell ref="G1521:I1521"/>
    <mergeCell ref="G1522:I1522"/>
    <mergeCell ref="G1523:I1523"/>
    <mergeCell ref="A1524:E1524"/>
    <mergeCell ref="F1524:I1524"/>
    <mergeCell ref="A1543:E1543"/>
    <mergeCell ref="F1543:I1543"/>
    <mergeCell ref="G1545:I1545"/>
    <mergeCell ref="A1546:E1546"/>
    <mergeCell ref="F1546:I1546"/>
    <mergeCell ref="A1516:E1516"/>
    <mergeCell ref="F1516:I1516"/>
    <mergeCell ref="G1518:I1518"/>
    <mergeCell ref="A1519:E1519"/>
    <mergeCell ref="F1519:I1519"/>
    <mergeCell ref="E1539:F1539"/>
    <mergeCell ref="E1540:F1540"/>
    <mergeCell ref="A1541:E1541"/>
    <mergeCell ref="F1541:I1541"/>
    <mergeCell ref="A1542:E1542"/>
    <mergeCell ref="F1542:I1542"/>
    <mergeCell ref="E1533:F1533"/>
    <mergeCell ref="E1534:F1534"/>
    <mergeCell ref="E1535:F1535"/>
    <mergeCell ref="E1536:F1536"/>
    <mergeCell ref="E1537:F1537"/>
    <mergeCell ref="E1513:F1513"/>
    <mergeCell ref="A1514:E1514"/>
    <mergeCell ref="F1514:I1514"/>
    <mergeCell ref="A1515:E1515"/>
    <mergeCell ref="F1515:I1515"/>
    <mergeCell ref="E1487:F1487"/>
    <mergeCell ref="E1488:F1488"/>
    <mergeCell ref="E1489:F1489"/>
    <mergeCell ref="E1491:F1491"/>
    <mergeCell ref="E1507:F1507"/>
    <mergeCell ref="E1508:F1508"/>
    <mergeCell ref="E1509:F1509"/>
    <mergeCell ref="E1510:F1510"/>
    <mergeCell ref="E1512:F1512"/>
    <mergeCell ref="G1502:I1502"/>
    <mergeCell ref="A1503:E1503"/>
    <mergeCell ref="F1503:I1503"/>
    <mergeCell ref="E1505:F1505"/>
    <mergeCell ref="E1506:F1506"/>
    <mergeCell ref="E1481:F1481"/>
    <mergeCell ref="E1482:F1482"/>
    <mergeCell ref="E1483:F1483"/>
    <mergeCell ref="E1485:F1485"/>
    <mergeCell ref="E1486:F1486"/>
    <mergeCell ref="E1475:F1475"/>
    <mergeCell ref="E1476:F1476"/>
    <mergeCell ref="E1477:F1477"/>
    <mergeCell ref="E1479:F1479"/>
    <mergeCell ref="E1480:F1480"/>
    <mergeCell ref="G1497:I1497"/>
    <mergeCell ref="A1498:E1498"/>
    <mergeCell ref="F1498:I1498"/>
    <mergeCell ref="G1500:I1500"/>
    <mergeCell ref="G1501:I1501"/>
    <mergeCell ref="E1470:F1470"/>
    <mergeCell ref="E1471:F1471"/>
    <mergeCell ref="E1472:F1472"/>
    <mergeCell ref="E1473:F1473"/>
    <mergeCell ref="E1474:F1474"/>
    <mergeCell ref="E1492:F1492"/>
    <mergeCell ref="A1493:E1493"/>
    <mergeCell ref="F1493:I1493"/>
    <mergeCell ref="A1494:E1494"/>
    <mergeCell ref="F1494:I1494"/>
    <mergeCell ref="A1495:E1495"/>
    <mergeCell ref="F1495:I1495"/>
    <mergeCell ref="E1447:F1447"/>
    <mergeCell ref="E1448:F1448"/>
    <mergeCell ref="E1449:F1449"/>
    <mergeCell ref="E1450:F1450"/>
    <mergeCell ref="E1452:F1452"/>
    <mergeCell ref="E1441:F1441"/>
    <mergeCell ref="E1443:F1443"/>
    <mergeCell ref="E1444:F1444"/>
    <mergeCell ref="E1445:F1445"/>
    <mergeCell ref="E1446:F1446"/>
    <mergeCell ref="E1465:F1465"/>
    <mergeCell ref="E1466:F1466"/>
    <mergeCell ref="E1467:F1467"/>
    <mergeCell ref="E1468:F1468"/>
    <mergeCell ref="E1436:F1436"/>
    <mergeCell ref="E1437:F1437"/>
    <mergeCell ref="E1438:F1438"/>
    <mergeCell ref="E1439:F1439"/>
    <mergeCell ref="E1440:F1440"/>
    <mergeCell ref="E1459:F1459"/>
    <mergeCell ref="E1461:F1461"/>
    <mergeCell ref="E1462:F1462"/>
    <mergeCell ref="E1463:F1463"/>
    <mergeCell ref="E1464:F1464"/>
    <mergeCell ref="E1453:F1453"/>
    <mergeCell ref="E1454:F1454"/>
    <mergeCell ref="E1455:F1455"/>
    <mergeCell ref="E1456:F1456"/>
    <mergeCell ref="E1457:F1457"/>
    <mergeCell ref="E1458:F1458"/>
    <mergeCell ref="E1413:F1413"/>
    <mergeCell ref="E1414:F1414"/>
    <mergeCell ref="E1415:F1415"/>
    <mergeCell ref="E1417:F1417"/>
    <mergeCell ref="E1418:F1418"/>
    <mergeCell ref="F1408:G1408"/>
    <mergeCell ref="E1409:F1409"/>
    <mergeCell ref="E1410:F1410"/>
    <mergeCell ref="E1411:F1411"/>
    <mergeCell ref="E1431:F1431"/>
    <mergeCell ref="E1432:F1432"/>
    <mergeCell ref="E1434:F1434"/>
    <mergeCell ref="E1435:F1435"/>
    <mergeCell ref="E1402:F1402"/>
    <mergeCell ref="E1403:F1403"/>
    <mergeCell ref="E1404:F1404"/>
    <mergeCell ref="E1405:F1405"/>
    <mergeCell ref="E1406:F1406"/>
    <mergeCell ref="E1425:F1425"/>
    <mergeCell ref="E1427:F1427"/>
    <mergeCell ref="E1428:F1428"/>
    <mergeCell ref="E1429:F1429"/>
    <mergeCell ref="E1430:F1430"/>
    <mergeCell ref="E1419:F1419"/>
    <mergeCell ref="E1421:F1421"/>
    <mergeCell ref="E1422:F1422"/>
    <mergeCell ref="E1423:F1423"/>
    <mergeCell ref="E1424:F1424"/>
    <mergeCell ref="E1379:F1379"/>
    <mergeCell ref="E1380:F1380"/>
    <mergeCell ref="E1381:F1381"/>
    <mergeCell ref="E1382:F1382"/>
    <mergeCell ref="E1383:F1383"/>
    <mergeCell ref="E1384:F1384"/>
    <mergeCell ref="E1373:F1373"/>
    <mergeCell ref="E1374:F1374"/>
    <mergeCell ref="E1375:F1375"/>
    <mergeCell ref="E1376:F1376"/>
    <mergeCell ref="E1377:F1377"/>
    <mergeCell ref="E1398:F1398"/>
    <mergeCell ref="E1399:F1399"/>
    <mergeCell ref="E1400:F1400"/>
    <mergeCell ref="E1401:F1401"/>
    <mergeCell ref="E1368:F1368"/>
    <mergeCell ref="E1369:F1369"/>
    <mergeCell ref="E1370:F1370"/>
    <mergeCell ref="E1371:F1371"/>
    <mergeCell ref="E1372:F1372"/>
    <mergeCell ref="E1391:F1391"/>
    <mergeCell ref="E1392:F1392"/>
    <mergeCell ref="E1393:F1393"/>
    <mergeCell ref="E1394:F1394"/>
    <mergeCell ref="E1395:F1395"/>
    <mergeCell ref="E1396:F1396"/>
    <mergeCell ref="E1385:F1385"/>
    <mergeCell ref="E1387:F1387"/>
    <mergeCell ref="E1388:F1388"/>
    <mergeCell ref="E1389:F1389"/>
    <mergeCell ref="E1390:F1390"/>
    <mergeCell ref="E1345:F1345"/>
    <mergeCell ref="E1346:F1346"/>
    <mergeCell ref="E1347:F1347"/>
    <mergeCell ref="E1348:F1348"/>
    <mergeCell ref="E1349:F1349"/>
    <mergeCell ref="E1350:F1350"/>
    <mergeCell ref="E1339:F1339"/>
    <mergeCell ref="E1340:F1340"/>
    <mergeCell ref="E1341:F1341"/>
    <mergeCell ref="E1342:F1342"/>
    <mergeCell ref="E1343:F1343"/>
    <mergeCell ref="E1363:F1363"/>
    <mergeCell ref="E1364:F1364"/>
    <mergeCell ref="E1365:F1365"/>
    <mergeCell ref="E1367:F1367"/>
    <mergeCell ref="G1335:I1335"/>
    <mergeCell ref="A1336:E1336"/>
    <mergeCell ref="F1336:I1336"/>
    <mergeCell ref="F1338:G1338"/>
    <mergeCell ref="E1357:F1357"/>
    <mergeCell ref="E1358:F1358"/>
    <mergeCell ref="E1359:F1359"/>
    <mergeCell ref="E1360:F1360"/>
    <mergeCell ref="E1361:F1361"/>
    <mergeCell ref="E1362:F1362"/>
    <mergeCell ref="E1351:F1351"/>
    <mergeCell ref="E1352:F1352"/>
    <mergeCell ref="E1354:F1354"/>
    <mergeCell ref="E1355:F1355"/>
    <mergeCell ref="E1356:F1356"/>
    <mergeCell ref="E1314:F1314"/>
    <mergeCell ref="E1315:F1315"/>
    <mergeCell ref="E1317:F1317"/>
    <mergeCell ref="E1318:F1318"/>
    <mergeCell ref="E1319:F1319"/>
    <mergeCell ref="E1308:F1308"/>
    <mergeCell ref="E1310:F1310"/>
    <mergeCell ref="E1311:F1311"/>
    <mergeCell ref="E1312:F1312"/>
    <mergeCell ref="E1313:F1313"/>
    <mergeCell ref="G1330:I1330"/>
    <mergeCell ref="A1331:E1331"/>
    <mergeCell ref="F1331:I1331"/>
    <mergeCell ref="G1333:I1333"/>
    <mergeCell ref="G1334:I1334"/>
    <mergeCell ref="E1303:F1303"/>
    <mergeCell ref="E1304:F1304"/>
    <mergeCell ref="E1305:F1305"/>
    <mergeCell ref="E1306:F1306"/>
    <mergeCell ref="E1307:F1307"/>
    <mergeCell ref="A1326:E1326"/>
    <mergeCell ref="F1326:I1326"/>
    <mergeCell ref="A1327:E1327"/>
    <mergeCell ref="F1327:I1327"/>
    <mergeCell ref="A1328:E1328"/>
    <mergeCell ref="F1328:I1328"/>
    <mergeCell ref="E1320:F1320"/>
    <mergeCell ref="E1321:F1321"/>
    <mergeCell ref="E1322:F1322"/>
    <mergeCell ref="E1324:F1324"/>
    <mergeCell ref="E1325:F1325"/>
    <mergeCell ref="E1280:F1280"/>
    <mergeCell ref="E1282:F1282"/>
    <mergeCell ref="E1283:F1283"/>
    <mergeCell ref="E1284:F1284"/>
    <mergeCell ref="E1285:F1285"/>
    <mergeCell ref="E1275:F1275"/>
    <mergeCell ref="E1276:F1276"/>
    <mergeCell ref="E1277:F1277"/>
    <mergeCell ref="E1278:F1278"/>
    <mergeCell ref="E1279:F1279"/>
    <mergeCell ref="E1298:F1298"/>
    <mergeCell ref="E1299:F1299"/>
    <mergeCell ref="E1300:F1300"/>
    <mergeCell ref="E1301:F1301"/>
    <mergeCell ref="G1270:I1270"/>
    <mergeCell ref="G1271:I1271"/>
    <mergeCell ref="G1272:I1272"/>
    <mergeCell ref="A1273:E1273"/>
    <mergeCell ref="F1273:I1273"/>
    <mergeCell ref="E1292:F1292"/>
    <mergeCell ref="E1293:F1293"/>
    <mergeCell ref="E1294:F1294"/>
    <mergeCell ref="E1296:F1296"/>
    <mergeCell ref="E1297:F1297"/>
    <mergeCell ref="E1286:F1286"/>
    <mergeCell ref="E1287:F1287"/>
    <mergeCell ref="E1289:F1289"/>
    <mergeCell ref="E1290:F1290"/>
    <mergeCell ref="E1291:F1291"/>
    <mergeCell ref="G1267:I1267"/>
    <mergeCell ref="A1268:E1268"/>
    <mergeCell ref="F1268:I1268"/>
    <mergeCell ref="G1242:I1242"/>
    <mergeCell ref="G1243:I1243"/>
    <mergeCell ref="G1244:I1244"/>
    <mergeCell ref="A1245:E1245"/>
    <mergeCell ref="F1245:I1245"/>
    <mergeCell ref="E1261:F1261"/>
    <mergeCell ref="E1262:F1262"/>
    <mergeCell ref="A1263:E1263"/>
    <mergeCell ref="F1263:I1263"/>
    <mergeCell ref="A1264:E1264"/>
    <mergeCell ref="F1264:I1264"/>
    <mergeCell ref="G1256:I1256"/>
    <mergeCell ref="G1257:I1257"/>
    <mergeCell ref="G1258:I1258"/>
    <mergeCell ref="A1259:E1259"/>
    <mergeCell ref="F1259:I1259"/>
    <mergeCell ref="A1251:E1251"/>
    <mergeCell ref="F1251:I1251"/>
    <mergeCell ref="G1253:I1253"/>
    <mergeCell ref="A1254:E1254"/>
    <mergeCell ref="F1254:I1254"/>
    <mergeCell ref="A1227:E1227"/>
    <mergeCell ref="F1227:I1227"/>
    <mergeCell ref="G1229:I1229"/>
    <mergeCell ref="G1230:I1230"/>
    <mergeCell ref="A1231:E1231"/>
    <mergeCell ref="E1247:F1247"/>
    <mergeCell ref="E1248:F1248"/>
    <mergeCell ref="A1249:E1249"/>
    <mergeCell ref="F1249:I1249"/>
    <mergeCell ref="A1250:E1250"/>
    <mergeCell ref="F1250:I1250"/>
    <mergeCell ref="A1265:E1265"/>
    <mergeCell ref="F1265:I1265"/>
    <mergeCell ref="A1218:E1218"/>
    <mergeCell ref="F1218:I1218"/>
    <mergeCell ref="G1209:I1209"/>
    <mergeCell ref="G1210:I1210"/>
    <mergeCell ref="G1211:I1211"/>
    <mergeCell ref="G1212:I1212"/>
    <mergeCell ref="A1236:E1236"/>
    <mergeCell ref="F1236:I1236"/>
    <mergeCell ref="A1237:E1237"/>
    <mergeCell ref="F1237:I1237"/>
    <mergeCell ref="G1239:I1239"/>
    <mergeCell ref="A1240:E1240"/>
    <mergeCell ref="F1240:I1240"/>
    <mergeCell ref="F1231:I1231"/>
    <mergeCell ref="E1233:F1233"/>
    <mergeCell ref="E1234:F1234"/>
    <mergeCell ref="A1235:E1235"/>
    <mergeCell ref="F1235:I1235"/>
    <mergeCell ref="F1203:I1203"/>
    <mergeCell ref="A1204:E1204"/>
    <mergeCell ref="F1204:I1204"/>
    <mergeCell ref="G1206:I1206"/>
    <mergeCell ref="A1207:E1207"/>
    <mergeCell ref="F1207:I1207"/>
    <mergeCell ref="A1224:E1224"/>
    <mergeCell ref="F1224:I1224"/>
    <mergeCell ref="G1179:I1179"/>
    <mergeCell ref="A1180:E1180"/>
    <mergeCell ref="F1180:I1180"/>
    <mergeCell ref="E1182:F1182"/>
    <mergeCell ref="E1183:F1183"/>
    <mergeCell ref="G1226:I1226"/>
    <mergeCell ref="F1198:G1198"/>
    <mergeCell ref="F1199:G1199"/>
    <mergeCell ref="E1200:F1200"/>
    <mergeCell ref="E1201:F1201"/>
    <mergeCell ref="A1202:E1202"/>
    <mergeCell ref="F1202:I1202"/>
    <mergeCell ref="A1203:E1203"/>
    <mergeCell ref="E1220:F1220"/>
    <mergeCell ref="E1221:F1221"/>
    <mergeCell ref="A1222:E1222"/>
    <mergeCell ref="F1222:I1222"/>
    <mergeCell ref="A1223:E1223"/>
    <mergeCell ref="F1223:I1223"/>
    <mergeCell ref="G1213:I1213"/>
    <mergeCell ref="G1214:I1214"/>
    <mergeCell ref="G1215:I1215"/>
    <mergeCell ref="G1216:I1216"/>
    <mergeCell ref="G1217:I1217"/>
    <mergeCell ref="F1172:I1172"/>
    <mergeCell ref="G1174:I1174"/>
    <mergeCell ref="G1175:I1175"/>
    <mergeCell ref="A1176:E1176"/>
    <mergeCell ref="F1176:I1176"/>
    <mergeCell ref="G1178:I1178"/>
    <mergeCell ref="G1194:I1194"/>
    <mergeCell ref="A1195:E1195"/>
    <mergeCell ref="F1195:I1195"/>
    <mergeCell ref="F1197:G1197"/>
    <mergeCell ref="A1170:E1170"/>
    <mergeCell ref="F1170:I1170"/>
    <mergeCell ref="A1171:E1171"/>
    <mergeCell ref="F1171:I1171"/>
    <mergeCell ref="A1172:E1172"/>
    <mergeCell ref="G1188:I1188"/>
    <mergeCell ref="G1189:I1189"/>
    <mergeCell ref="A1190:E1190"/>
    <mergeCell ref="F1190:I1190"/>
    <mergeCell ref="G1192:I1192"/>
    <mergeCell ref="G1193:I1193"/>
    <mergeCell ref="A1184:E1184"/>
    <mergeCell ref="F1184:I1184"/>
    <mergeCell ref="A1185:E1185"/>
    <mergeCell ref="F1185:I1185"/>
    <mergeCell ref="A1186:E1186"/>
    <mergeCell ref="F1186:I1186"/>
    <mergeCell ref="E1168:F1168"/>
    <mergeCell ref="E1169:F1169"/>
    <mergeCell ref="E1142:F1142"/>
    <mergeCell ref="E1143:F1143"/>
    <mergeCell ref="A1144:E1144"/>
    <mergeCell ref="F1144:I1144"/>
    <mergeCell ref="A1145:E1145"/>
    <mergeCell ref="F1145:I1145"/>
    <mergeCell ref="A1146:E1146"/>
    <mergeCell ref="G1161:I1161"/>
    <mergeCell ref="A1162:E1162"/>
    <mergeCell ref="F1162:I1162"/>
    <mergeCell ref="G1164:I1164"/>
    <mergeCell ref="G1165:I1165"/>
    <mergeCell ref="A1166:E1166"/>
    <mergeCell ref="F1166:I1166"/>
    <mergeCell ref="E1156:F1156"/>
    <mergeCell ref="A1157:E1157"/>
    <mergeCell ref="F1157:I1157"/>
    <mergeCell ref="A1158:E1158"/>
    <mergeCell ref="F1158:I1158"/>
    <mergeCell ref="A1159:E1159"/>
    <mergeCell ref="F1159:I1159"/>
    <mergeCell ref="A1140:E1140"/>
    <mergeCell ref="F1140:I1140"/>
    <mergeCell ref="E1114:F1114"/>
    <mergeCell ref="E1115:F1115"/>
    <mergeCell ref="A1116:E1116"/>
    <mergeCell ref="F1116:I1116"/>
    <mergeCell ref="F1132:I1132"/>
    <mergeCell ref="A1133:E1133"/>
    <mergeCell ref="F1133:I1133"/>
    <mergeCell ref="G1135:I1135"/>
    <mergeCell ref="A1136:E1136"/>
    <mergeCell ref="F1136:I1136"/>
    <mergeCell ref="A1153:E1153"/>
    <mergeCell ref="F1153:I1153"/>
    <mergeCell ref="E1155:F1155"/>
    <mergeCell ref="E1129:F1129"/>
    <mergeCell ref="E1130:F1130"/>
    <mergeCell ref="A1131:E1131"/>
    <mergeCell ref="F1131:I1131"/>
    <mergeCell ref="A1132:E1132"/>
    <mergeCell ref="F1146:I1146"/>
    <mergeCell ref="G1148:I1148"/>
    <mergeCell ref="A1149:E1149"/>
    <mergeCell ref="F1149:I1149"/>
    <mergeCell ref="G1151:I1151"/>
    <mergeCell ref="G1152:I1152"/>
    <mergeCell ref="A1102:E1102"/>
    <mergeCell ref="F1102:I1102"/>
    <mergeCell ref="G1122:I1122"/>
    <mergeCell ref="A1123:E1123"/>
    <mergeCell ref="F1123:I1123"/>
    <mergeCell ref="G1125:I1125"/>
    <mergeCell ref="G1126:I1126"/>
    <mergeCell ref="A1127:E1127"/>
    <mergeCell ref="F1127:I1127"/>
    <mergeCell ref="A1117:E1117"/>
    <mergeCell ref="F1117:I1117"/>
    <mergeCell ref="A1118:E1118"/>
    <mergeCell ref="F1118:I1118"/>
    <mergeCell ref="G1120:I1120"/>
    <mergeCell ref="G1121:I1121"/>
    <mergeCell ref="G1138:I1138"/>
    <mergeCell ref="G1139:I1139"/>
    <mergeCell ref="G1093:I1093"/>
    <mergeCell ref="G1094:I1094"/>
    <mergeCell ref="G1095:I1095"/>
    <mergeCell ref="G1096:I1096"/>
    <mergeCell ref="A1097:E1097"/>
    <mergeCell ref="F1097:I1097"/>
    <mergeCell ref="F1087:I1087"/>
    <mergeCell ref="A1088:E1088"/>
    <mergeCell ref="F1088:I1088"/>
    <mergeCell ref="G1090:I1090"/>
    <mergeCell ref="A1091:E1091"/>
    <mergeCell ref="F1091:I1091"/>
    <mergeCell ref="G1110:I1110"/>
    <mergeCell ref="G1111:I1111"/>
    <mergeCell ref="A1112:E1112"/>
    <mergeCell ref="F1112:I1112"/>
    <mergeCell ref="E1084:F1084"/>
    <mergeCell ref="E1085:F1085"/>
    <mergeCell ref="A1086:E1086"/>
    <mergeCell ref="F1086:I1086"/>
    <mergeCell ref="A1087:E1087"/>
    <mergeCell ref="A1103:E1103"/>
    <mergeCell ref="F1103:I1103"/>
    <mergeCell ref="G1105:I1105"/>
    <mergeCell ref="G1106:I1106"/>
    <mergeCell ref="G1107:I1107"/>
    <mergeCell ref="A1108:E1108"/>
    <mergeCell ref="F1108:I1108"/>
    <mergeCell ref="E1099:F1099"/>
    <mergeCell ref="E1100:F1100"/>
    <mergeCell ref="A1101:E1101"/>
    <mergeCell ref="F1101:I1101"/>
    <mergeCell ref="A1079:E1079"/>
    <mergeCell ref="F1079:I1079"/>
    <mergeCell ref="G1081:I1081"/>
    <mergeCell ref="A1082:E1082"/>
    <mergeCell ref="F1082:I1082"/>
    <mergeCell ref="E1054:F1054"/>
    <mergeCell ref="E1055:F1055"/>
    <mergeCell ref="E1056:F1056"/>
    <mergeCell ref="E1057:F1057"/>
    <mergeCell ref="E1058:F1058"/>
    <mergeCell ref="E1075:F1075"/>
    <mergeCell ref="E1076:F1076"/>
    <mergeCell ref="A1077:E1077"/>
    <mergeCell ref="F1077:I1077"/>
    <mergeCell ref="A1078:E1078"/>
    <mergeCell ref="F1078:I1078"/>
    <mergeCell ref="G1069:I1069"/>
    <mergeCell ref="G1070:I1070"/>
    <mergeCell ref="G1071:I1071"/>
    <mergeCell ref="G1072:I1072"/>
    <mergeCell ref="A1073:E1073"/>
    <mergeCell ref="F1073:I1073"/>
    <mergeCell ref="E1048:F1048"/>
    <mergeCell ref="E1049:F1049"/>
    <mergeCell ref="E1050:F1050"/>
    <mergeCell ref="E1051:F1051"/>
    <mergeCell ref="E1052:F1052"/>
    <mergeCell ref="E1042:F1042"/>
    <mergeCell ref="E1043:F1043"/>
    <mergeCell ref="E1044:F1044"/>
    <mergeCell ref="E1046:F1046"/>
    <mergeCell ref="E1047:F1047"/>
    <mergeCell ref="A1064:E1064"/>
    <mergeCell ref="F1064:I1064"/>
    <mergeCell ref="G1066:I1066"/>
    <mergeCell ref="A1067:E1067"/>
    <mergeCell ref="F1067:I1067"/>
    <mergeCell ref="E1037:F1037"/>
    <mergeCell ref="E1038:F1038"/>
    <mergeCell ref="E1040:F1040"/>
    <mergeCell ref="E1041:F1041"/>
    <mergeCell ref="E1060:F1060"/>
    <mergeCell ref="E1061:F1061"/>
    <mergeCell ref="A1062:E1062"/>
    <mergeCell ref="F1062:I1062"/>
    <mergeCell ref="A1063:E1063"/>
    <mergeCell ref="F1063:I1063"/>
    <mergeCell ref="E1014:F1014"/>
    <mergeCell ref="F1016:G1016"/>
    <mergeCell ref="E1017:F1017"/>
    <mergeCell ref="E1018:F1018"/>
    <mergeCell ref="E1019:F1019"/>
    <mergeCell ref="E1008:F1008"/>
    <mergeCell ref="E1010:F1010"/>
    <mergeCell ref="E1011:F1011"/>
    <mergeCell ref="E1012:F1012"/>
    <mergeCell ref="E1013:F1013"/>
    <mergeCell ref="E1032:F1032"/>
    <mergeCell ref="E1034:F1034"/>
    <mergeCell ref="E1035:F1035"/>
    <mergeCell ref="E1036:F1036"/>
    <mergeCell ref="E1003:F1003"/>
    <mergeCell ref="E1004:F1004"/>
    <mergeCell ref="E1005:F1005"/>
    <mergeCell ref="E1006:F1006"/>
    <mergeCell ref="E1007:F1007"/>
    <mergeCell ref="E1027:F1027"/>
    <mergeCell ref="E1028:F1028"/>
    <mergeCell ref="E1029:F1029"/>
    <mergeCell ref="E1030:F1030"/>
    <mergeCell ref="E1031:F1031"/>
    <mergeCell ref="E1020:F1020"/>
    <mergeCell ref="E1022:F1022"/>
    <mergeCell ref="E1023:F1023"/>
    <mergeCell ref="E1024:F1024"/>
    <mergeCell ref="E1025:F1025"/>
    <mergeCell ref="E980:F980"/>
    <mergeCell ref="E982:F982"/>
    <mergeCell ref="E983:F983"/>
    <mergeCell ref="E984:F984"/>
    <mergeCell ref="E985:F985"/>
    <mergeCell ref="E974:F974"/>
    <mergeCell ref="E976:F976"/>
    <mergeCell ref="E977:F977"/>
    <mergeCell ref="E978:F978"/>
    <mergeCell ref="E979:F979"/>
    <mergeCell ref="E998:F998"/>
    <mergeCell ref="E999:F999"/>
    <mergeCell ref="E1000:F1000"/>
    <mergeCell ref="E1001:F1001"/>
    <mergeCell ref="E970:F970"/>
    <mergeCell ref="E971:F971"/>
    <mergeCell ref="E972:F972"/>
    <mergeCell ref="E973:F973"/>
    <mergeCell ref="E992:F992"/>
    <mergeCell ref="E993:F993"/>
    <mergeCell ref="E995:F995"/>
    <mergeCell ref="E996:F996"/>
    <mergeCell ref="E997:F997"/>
    <mergeCell ref="E986:F986"/>
    <mergeCell ref="E988:F988"/>
    <mergeCell ref="E989:F989"/>
    <mergeCell ref="E990:F990"/>
    <mergeCell ref="E991:F991"/>
    <mergeCell ref="E946:F946"/>
    <mergeCell ref="E947:F947"/>
    <mergeCell ref="E948:F948"/>
    <mergeCell ref="E950:F950"/>
    <mergeCell ref="E951:F951"/>
    <mergeCell ref="E940:F940"/>
    <mergeCell ref="E941:F941"/>
    <mergeCell ref="E942:F942"/>
    <mergeCell ref="E943:F943"/>
    <mergeCell ref="E944:F944"/>
    <mergeCell ref="E945:F945"/>
    <mergeCell ref="E964:F964"/>
    <mergeCell ref="E965:F965"/>
    <mergeCell ref="E966:F966"/>
    <mergeCell ref="E967:F967"/>
    <mergeCell ref="E968:F968"/>
    <mergeCell ref="G936:I936"/>
    <mergeCell ref="A937:E937"/>
    <mergeCell ref="F937:I937"/>
    <mergeCell ref="E939:F939"/>
    <mergeCell ref="E958:F958"/>
    <mergeCell ref="E959:F959"/>
    <mergeCell ref="E960:F960"/>
    <mergeCell ref="E961:F961"/>
    <mergeCell ref="E962:F962"/>
    <mergeCell ref="E952:F952"/>
    <mergeCell ref="E953:F953"/>
    <mergeCell ref="E954:F954"/>
    <mergeCell ref="F956:G956"/>
    <mergeCell ref="F957:G957"/>
    <mergeCell ref="A932:E932"/>
    <mergeCell ref="F932:I932"/>
    <mergeCell ref="G934:I934"/>
    <mergeCell ref="G935:I935"/>
    <mergeCell ref="G908:I908"/>
    <mergeCell ref="A909:E909"/>
    <mergeCell ref="F909:I909"/>
    <mergeCell ref="E911:F911"/>
    <mergeCell ref="A927:E927"/>
    <mergeCell ref="F927:I927"/>
    <mergeCell ref="A928:E928"/>
    <mergeCell ref="F928:I928"/>
    <mergeCell ref="A929:E929"/>
    <mergeCell ref="F929:I929"/>
    <mergeCell ref="G922:I922"/>
    <mergeCell ref="A923:E923"/>
    <mergeCell ref="F923:I923"/>
    <mergeCell ref="E925:F925"/>
    <mergeCell ref="E926:F926"/>
    <mergeCell ref="G918:I918"/>
    <mergeCell ref="G919:I919"/>
    <mergeCell ref="G920:I920"/>
    <mergeCell ref="G921:I921"/>
    <mergeCell ref="A891:E891"/>
    <mergeCell ref="F891:I891"/>
    <mergeCell ref="G893:I893"/>
    <mergeCell ref="G894:I894"/>
    <mergeCell ref="G895:I895"/>
    <mergeCell ref="E912:F912"/>
    <mergeCell ref="A913:E913"/>
    <mergeCell ref="F913:I913"/>
    <mergeCell ref="A914:E914"/>
    <mergeCell ref="F914:I914"/>
    <mergeCell ref="A915:E915"/>
    <mergeCell ref="F915:I915"/>
    <mergeCell ref="G931:I931"/>
    <mergeCell ref="F879:I879"/>
    <mergeCell ref="G881:I881"/>
    <mergeCell ref="A882:E882"/>
    <mergeCell ref="F882:I882"/>
    <mergeCell ref="G902:I902"/>
    <mergeCell ref="A903:E903"/>
    <mergeCell ref="F903:I903"/>
    <mergeCell ref="G905:I905"/>
    <mergeCell ref="G906:I906"/>
    <mergeCell ref="G907:I907"/>
    <mergeCell ref="G896:I896"/>
    <mergeCell ref="G897:I897"/>
    <mergeCell ref="G898:I898"/>
    <mergeCell ref="G899:I899"/>
    <mergeCell ref="G900:I900"/>
    <mergeCell ref="G901:I901"/>
    <mergeCell ref="G917:I917"/>
    <mergeCell ref="E875:F875"/>
    <mergeCell ref="E876:F876"/>
    <mergeCell ref="A877:E877"/>
    <mergeCell ref="F877:I877"/>
    <mergeCell ref="A848:E848"/>
    <mergeCell ref="F848:I848"/>
    <mergeCell ref="A849:E849"/>
    <mergeCell ref="F849:I849"/>
    <mergeCell ref="A850:E850"/>
    <mergeCell ref="E869:F869"/>
    <mergeCell ref="E870:F870"/>
    <mergeCell ref="E871:F871"/>
    <mergeCell ref="E872:F872"/>
    <mergeCell ref="E873:F873"/>
    <mergeCell ref="A889:E889"/>
    <mergeCell ref="F889:I889"/>
    <mergeCell ref="A890:E890"/>
    <mergeCell ref="F890:I890"/>
    <mergeCell ref="E862:F862"/>
    <mergeCell ref="E863:F863"/>
    <mergeCell ref="E864:F864"/>
    <mergeCell ref="E865:F865"/>
    <mergeCell ref="E866:F866"/>
    <mergeCell ref="E867:F867"/>
    <mergeCell ref="G884:I884"/>
    <mergeCell ref="A885:E885"/>
    <mergeCell ref="F885:I885"/>
    <mergeCell ref="E887:F887"/>
    <mergeCell ref="E888:F888"/>
    <mergeCell ref="A878:E878"/>
    <mergeCell ref="F878:I878"/>
    <mergeCell ref="A879:E879"/>
    <mergeCell ref="G843:I843"/>
    <mergeCell ref="A844:E844"/>
    <mergeCell ref="F844:I844"/>
    <mergeCell ref="E846:F846"/>
    <mergeCell ref="E847:F847"/>
    <mergeCell ref="A837:E837"/>
    <mergeCell ref="F837:I837"/>
    <mergeCell ref="G839:I839"/>
    <mergeCell ref="A840:E840"/>
    <mergeCell ref="F840:I840"/>
    <mergeCell ref="G842:I842"/>
    <mergeCell ref="G858:I858"/>
    <mergeCell ref="G859:I859"/>
    <mergeCell ref="A860:E860"/>
    <mergeCell ref="F860:I860"/>
    <mergeCell ref="E834:F834"/>
    <mergeCell ref="A835:E835"/>
    <mergeCell ref="F835:I835"/>
    <mergeCell ref="A836:E836"/>
    <mergeCell ref="F836:I836"/>
    <mergeCell ref="F850:I850"/>
    <mergeCell ref="G852:I852"/>
    <mergeCell ref="G853:I853"/>
    <mergeCell ref="G854:I854"/>
    <mergeCell ref="G855:I855"/>
    <mergeCell ref="A856:E856"/>
    <mergeCell ref="F856:I856"/>
    <mergeCell ref="G830:I830"/>
    <mergeCell ref="A831:E831"/>
    <mergeCell ref="F831:I831"/>
    <mergeCell ref="E833:F833"/>
    <mergeCell ref="E807:F807"/>
    <mergeCell ref="E808:F808"/>
    <mergeCell ref="A809:E809"/>
    <mergeCell ref="F809:I809"/>
    <mergeCell ref="A824:E824"/>
    <mergeCell ref="F824:I824"/>
    <mergeCell ref="G826:I826"/>
    <mergeCell ref="A827:E827"/>
    <mergeCell ref="F827:I827"/>
    <mergeCell ref="G829:I829"/>
    <mergeCell ref="E820:F820"/>
    <mergeCell ref="E821:F821"/>
    <mergeCell ref="A822:E822"/>
    <mergeCell ref="F822:I822"/>
    <mergeCell ref="A823:E823"/>
    <mergeCell ref="F823:I823"/>
    <mergeCell ref="E800:F800"/>
    <mergeCell ref="E801:F801"/>
    <mergeCell ref="E802:F802"/>
    <mergeCell ref="E803:F803"/>
    <mergeCell ref="E804:F804"/>
    <mergeCell ref="E805:F805"/>
    <mergeCell ref="E794:F794"/>
    <mergeCell ref="E795:F795"/>
    <mergeCell ref="E796:F796"/>
    <mergeCell ref="E797:F797"/>
    <mergeCell ref="E799:F799"/>
    <mergeCell ref="G816:I816"/>
    <mergeCell ref="G817:I817"/>
    <mergeCell ref="A818:E818"/>
    <mergeCell ref="F818:I818"/>
    <mergeCell ref="E789:F789"/>
    <mergeCell ref="E791:F791"/>
    <mergeCell ref="E792:F792"/>
    <mergeCell ref="E793:F793"/>
    <mergeCell ref="A810:E810"/>
    <mergeCell ref="F810:I810"/>
    <mergeCell ref="A811:E811"/>
    <mergeCell ref="F811:I811"/>
    <mergeCell ref="G813:I813"/>
    <mergeCell ref="A814:E814"/>
    <mergeCell ref="F814:I814"/>
    <mergeCell ref="E767:F767"/>
    <mergeCell ref="E768:F768"/>
    <mergeCell ref="A769:E769"/>
    <mergeCell ref="F769:I769"/>
    <mergeCell ref="A770:E770"/>
    <mergeCell ref="F770:I770"/>
    <mergeCell ref="E761:F761"/>
    <mergeCell ref="E762:F762"/>
    <mergeCell ref="E763:F763"/>
    <mergeCell ref="E764:F764"/>
    <mergeCell ref="E765:F765"/>
    <mergeCell ref="E784:F784"/>
    <mergeCell ref="E785:F785"/>
    <mergeCell ref="E786:F786"/>
    <mergeCell ref="E787:F787"/>
    <mergeCell ref="E788:F788"/>
    <mergeCell ref="E758:F758"/>
    <mergeCell ref="E759:F759"/>
    <mergeCell ref="A771:E771"/>
    <mergeCell ref="F771:I771"/>
    <mergeCell ref="G779:I779"/>
    <mergeCell ref="G780:I780"/>
    <mergeCell ref="A781:E781"/>
    <mergeCell ref="F781:I781"/>
    <mergeCell ref="E783:F783"/>
    <mergeCell ref="G773:I773"/>
    <mergeCell ref="G774:I774"/>
    <mergeCell ref="G775:I775"/>
    <mergeCell ref="A776:E776"/>
    <mergeCell ref="F776:I776"/>
    <mergeCell ref="G778:I778"/>
    <mergeCell ref="G736:I736"/>
    <mergeCell ref="G737:I737"/>
    <mergeCell ref="G738:I738"/>
    <mergeCell ref="G739:I739"/>
    <mergeCell ref="A740:E740"/>
    <mergeCell ref="F740:I740"/>
    <mergeCell ref="A730:E730"/>
    <mergeCell ref="F730:I730"/>
    <mergeCell ref="G732:I732"/>
    <mergeCell ref="A733:E733"/>
    <mergeCell ref="F733:I733"/>
    <mergeCell ref="G735:I735"/>
    <mergeCell ref="E753:F753"/>
    <mergeCell ref="E755:F755"/>
    <mergeCell ref="E756:F756"/>
    <mergeCell ref="E757:F757"/>
    <mergeCell ref="E727:F727"/>
    <mergeCell ref="A728:E728"/>
    <mergeCell ref="F728:I728"/>
    <mergeCell ref="A729:E729"/>
    <mergeCell ref="F729:I729"/>
    <mergeCell ref="E747:F747"/>
    <mergeCell ref="E748:F748"/>
    <mergeCell ref="E749:F749"/>
    <mergeCell ref="E750:F750"/>
    <mergeCell ref="E751:F751"/>
    <mergeCell ref="E752:F752"/>
    <mergeCell ref="F742:G742"/>
    <mergeCell ref="E743:F743"/>
    <mergeCell ref="E744:F744"/>
    <mergeCell ref="E745:F745"/>
    <mergeCell ref="E746:F746"/>
    <mergeCell ref="E704:F704"/>
    <mergeCell ref="E705:F705"/>
    <mergeCell ref="E706:F706"/>
    <mergeCell ref="E707:F707"/>
    <mergeCell ref="E709:F709"/>
    <mergeCell ref="E698:F698"/>
    <mergeCell ref="E699:F699"/>
    <mergeCell ref="E700:F700"/>
    <mergeCell ref="E702:F702"/>
    <mergeCell ref="E703:F703"/>
    <mergeCell ref="E722:F722"/>
    <mergeCell ref="E723:F723"/>
    <mergeCell ref="E724:F724"/>
    <mergeCell ref="E726:F726"/>
    <mergeCell ref="E693:F693"/>
    <mergeCell ref="E694:F694"/>
    <mergeCell ref="E696:F696"/>
    <mergeCell ref="E697:F697"/>
    <mergeCell ref="E716:F716"/>
    <mergeCell ref="E717:F717"/>
    <mergeCell ref="E718:F718"/>
    <mergeCell ref="E720:F720"/>
    <mergeCell ref="E721:F721"/>
    <mergeCell ref="E710:F710"/>
    <mergeCell ref="E711:F711"/>
    <mergeCell ref="E712:F712"/>
    <mergeCell ref="E713:F713"/>
    <mergeCell ref="E715:F715"/>
    <mergeCell ref="E689:F689"/>
    <mergeCell ref="E690:F690"/>
    <mergeCell ref="E691:F691"/>
    <mergeCell ref="E692:F692"/>
    <mergeCell ref="E668:F668"/>
    <mergeCell ref="E669:F669"/>
    <mergeCell ref="G684:I684"/>
    <mergeCell ref="A685:E685"/>
    <mergeCell ref="F685:I685"/>
    <mergeCell ref="F687:G687"/>
    <mergeCell ref="E688:F688"/>
    <mergeCell ref="A678:E678"/>
    <mergeCell ref="F678:I678"/>
    <mergeCell ref="A679:E679"/>
    <mergeCell ref="F679:I679"/>
    <mergeCell ref="G681:I681"/>
    <mergeCell ref="A682:E682"/>
    <mergeCell ref="F682:I682"/>
    <mergeCell ref="A677:E677"/>
    <mergeCell ref="F677:I677"/>
    <mergeCell ref="E651:F651"/>
    <mergeCell ref="E653:F653"/>
    <mergeCell ref="E654:F654"/>
    <mergeCell ref="E655:F655"/>
    <mergeCell ref="E671:F671"/>
    <mergeCell ref="E672:F672"/>
    <mergeCell ref="A673:A674"/>
    <mergeCell ref="B673:B674"/>
    <mergeCell ref="C673:C674"/>
    <mergeCell ref="D673:D674"/>
    <mergeCell ref="E673:E674"/>
    <mergeCell ref="F673:G673"/>
    <mergeCell ref="H673:I673"/>
    <mergeCell ref="E662:F662"/>
    <mergeCell ref="E663:F663"/>
    <mergeCell ref="E646:F646"/>
    <mergeCell ref="E647:F647"/>
    <mergeCell ref="E648:F648"/>
    <mergeCell ref="A610:E610"/>
    <mergeCell ref="F610:I610"/>
    <mergeCell ref="E664:F664"/>
    <mergeCell ref="E665:F665"/>
    <mergeCell ref="E666:F666"/>
    <mergeCell ref="E667:F667"/>
    <mergeCell ref="E656:F656"/>
    <mergeCell ref="E657:F657"/>
    <mergeCell ref="E658:F658"/>
    <mergeCell ref="E659:F659"/>
    <mergeCell ref="E660:F660"/>
    <mergeCell ref="J673:J674"/>
    <mergeCell ref="A676:E676"/>
    <mergeCell ref="F676:I676"/>
    <mergeCell ref="A602:E602"/>
    <mergeCell ref="F602:I602"/>
    <mergeCell ref="A603:E603"/>
    <mergeCell ref="F603:I603"/>
    <mergeCell ref="G605:I605"/>
    <mergeCell ref="G621:I621"/>
    <mergeCell ref="G622:I622"/>
    <mergeCell ref="A623:E623"/>
    <mergeCell ref="F623:I623"/>
    <mergeCell ref="E640:F640"/>
    <mergeCell ref="E641:F641"/>
    <mergeCell ref="E642:F642"/>
    <mergeCell ref="E643:F643"/>
    <mergeCell ref="E644:F644"/>
    <mergeCell ref="E645:F645"/>
    <mergeCell ref="G635:I635"/>
    <mergeCell ref="A636:E636"/>
    <mergeCell ref="F636:I636"/>
    <mergeCell ref="F638:G638"/>
    <mergeCell ref="E639:F639"/>
    <mergeCell ref="A629:E629"/>
    <mergeCell ref="F629:I629"/>
    <mergeCell ref="G631:I631"/>
    <mergeCell ref="A632:E632"/>
    <mergeCell ref="F632:I632"/>
    <mergeCell ref="G634:I634"/>
    <mergeCell ref="E625:F625"/>
    <mergeCell ref="E626:F626"/>
    <mergeCell ref="A627:E627"/>
    <mergeCell ref="F627:I627"/>
    <mergeCell ref="A628:E628"/>
    <mergeCell ref="F628:I628"/>
    <mergeCell ref="F596:I596"/>
    <mergeCell ref="F598:G598"/>
    <mergeCell ref="E599:F599"/>
    <mergeCell ref="E600:F600"/>
    <mergeCell ref="A601:E601"/>
    <mergeCell ref="F601:I601"/>
    <mergeCell ref="A616:E616"/>
    <mergeCell ref="F616:I616"/>
    <mergeCell ref="A576:E576"/>
    <mergeCell ref="F576:I576"/>
    <mergeCell ref="A577:E577"/>
    <mergeCell ref="F577:I577"/>
    <mergeCell ref="E649:F649"/>
    <mergeCell ref="E650:F650"/>
    <mergeCell ref="G618:I618"/>
    <mergeCell ref="A619:E619"/>
    <mergeCell ref="F619:I619"/>
    <mergeCell ref="G592:I592"/>
    <mergeCell ref="G593:I593"/>
    <mergeCell ref="G594:I594"/>
    <mergeCell ref="G595:I595"/>
    <mergeCell ref="A596:E596"/>
    <mergeCell ref="E612:F612"/>
    <mergeCell ref="E613:F613"/>
    <mergeCell ref="A614:E614"/>
    <mergeCell ref="F614:I614"/>
    <mergeCell ref="A615:E615"/>
    <mergeCell ref="F615:I615"/>
    <mergeCell ref="A606:E606"/>
    <mergeCell ref="F606:I606"/>
    <mergeCell ref="G608:I608"/>
    <mergeCell ref="G609:I609"/>
    <mergeCell ref="A587:E587"/>
    <mergeCell ref="F587:I587"/>
    <mergeCell ref="G589:I589"/>
    <mergeCell ref="A590:E590"/>
    <mergeCell ref="F590:I590"/>
    <mergeCell ref="A563:E563"/>
    <mergeCell ref="F563:I563"/>
    <mergeCell ref="G565:I565"/>
    <mergeCell ref="A566:E566"/>
    <mergeCell ref="F566:I566"/>
    <mergeCell ref="E583:F583"/>
    <mergeCell ref="E584:F584"/>
    <mergeCell ref="A585:E585"/>
    <mergeCell ref="F585:I585"/>
    <mergeCell ref="A586:E586"/>
    <mergeCell ref="F586:I586"/>
    <mergeCell ref="A578:E578"/>
    <mergeCell ref="F578:I578"/>
    <mergeCell ref="G580:I580"/>
    <mergeCell ref="A581:E581"/>
    <mergeCell ref="F581:I581"/>
    <mergeCell ref="E559:F559"/>
    <mergeCell ref="E560:F560"/>
    <mergeCell ref="A561:E561"/>
    <mergeCell ref="F561:I561"/>
    <mergeCell ref="A562:E562"/>
    <mergeCell ref="F562:I562"/>
    <mergeCell ref="E554:F554"/>
    <mergeCell ref="E555:F555"/>
    <mergeCell ref="E556:F556"/>
    <mergeCell ref="F558:G558"/>
    <mergeCell ref="E549:F549"/>
    <mergeCell ref="E550:F550"/>
    <mergeCell ref="E551:F551"/>
    <mergeCell ref="E552:F552"/>
    <mergeCell ref="E574:F574"/>
    <mergeCell ref="E575:F575"/>
    <mergeCell ref="G568:I568"/>
    <mergeCell ref="G569:I569"/>
    <mergeCell ref="G570:I570"/>
    <mergeCell ref="G571:I571"/>
    <mergeCell ref="A572:E572"/>
    <mergeCell ref="F572:I572"/>
    <mergeCell ref="E525:F525"/>
    <mergeCell ref="E526:F526"/>
    <mergeCell ref="E527:F527"/>
    <mergeCell ref="E528:F528"/>
    <mergeCell ref="E529:F529"/>
    <mergeCell ref="E530:F530"/>
    <mergeCell ref="A520:E520"/>
    <mergeCell ref="F520:I520"/>
    <mergeCell ref="E522:F522"/>
    <mergeCell ref="E523:F523"/>
    <mergeCell ref="E524:F524"/>
    <mergeCell ref="E543:F543"/>
    <mergeCell ref="E544:F544"/>
    <mergeCell ref="E545:F545"/>
    <mergeCell ref="E546:F546"/>
    <mergeCell ref="E547:F547"/>
    <mergeCell ref="A515:E515"/>
    <mergeCell ref="F515:I515"/>
    <mergeCell ref="G517:I517"/>
    <mergeCell ref="G518:I518"/>
    <mergeCell ref="G519:I519"/>
    <mergeCell ref="E537:F537"/>
    <mergeCell ref="E538:F538"/>
    <mergeCell ref="E539:F539"/>
    <mergeCell ref="F541:G541"/>
    <mergeCell ref="E542:F542"/>
    <mergeCell ref="E531:F531"/>
    <mergeCell ref="E533:F533"/>
    <mergeCell ref="E534:F534"/>
    <mergeCell ref="E535:F535"/>
    <mergeCell ref="E536:F536"/>
    <mergeCell ref="E511:F511"/>
    <mergeCell ref="E512:F512"/>
    <mergeCell ref="A513:E513"/>
    <mergeCell ref="F513:I513"/>
    <mergeCell ref="A514:E514"/>
    <mergeCell ref="F514:I514"/>
    <mergeCell ref="E505:F505"/>
    <mergeCell ref="E506:F506"/>
    <mergeCell ref="E507:F507"/>
    <mergeCell ref="E508:F508"/>
    <mergeCell ref="E509:F509"/>
    <mergeCell ref="E499:F499"/>
    <mergeCell ref="E500:F500"/>
    <mergeCell ref="E501:F501"/>
    <mergeCell ref="E502:F502"/>
    <mergeCell ref="E503:F503"/>
    <mergeCell ref="E504:F504"/>
    <mergeCell ref="G477:I477"/>
    <mergeCell ref="A478:E478"/>
    <mergeCell ref="F478:I478"/>
    <mergeCell ref="E480:F480"/>
    <mergeCell ref="E481:F481"/>
    <mergeCell ref="F470:I470"/>
    <mergeCell ref="G472:I472"/>
    <mergeCell ref="A473:E473"/>
    <mergeCell ref="F473:I473"/>
    <mergeCell ref="G475:I475"/>
    <mergeCell ref="G476:I476"/>
    <mergeCell ref="E494:F494"/>
    <mergeCell ref="E495:F495"/>
    <mergeCell ref="E496:F496"/>
    <mergeCell ref="E497:F497"/>
    <mergeCell ref="A468:E468"/>
    <mergeCell ref="F468:I468"/>
    <mergeCell ref="A469:E469"/>
    <mergeCell ref="F469:I469"/>
    <mergeCell ref="A470:E470"/>
    <mergeCell ref="E488:F488"/>
    <mergeCell ref="E489:F489"/>
    <mergeCell ref="E490:F490"/>
    <mergeCell ref="E491:F491"/>
    <mergeCell ref="E492:F492"/>
    <mergeCell ref="E493:F493"/>
    <mergeCell ref="E482:F482"/>
    <mergeCell ref="E483:F483"/>
    <mergeCell ref="E484:F484"/>
    <mergeCell ref="F486:G486"/>
    <mergeCell ref="E487:F487"/>
    <mergeCell ref="E445:F445"/>
    <mergeCell ref="E446:F446"/>
    <mergeCell ref="E447:F447"/>
    <mergeCell ref="E448:F448"/>
    <mergeCell ref="E449:F449"/>
    <mergeCell ref="E439:F439"/>
    <mergeCell ref="E440:F440"/>
    <mergeCell ref="E441:F441"/>
    <mergeCell ref="E442:F442"/>
    <mergeCell ref="E443:F443"/>
    <mergeCell ref="E463:F463"/>
    <mergeCell ref="E464:F464"/>
    <mergeCell ref="E466:F466"/>
    <mergeCell ref="E467:F467"/>
    <mergeCell ref="E434:F434"/>
    <mergeCell ref="E435:F435"/>
    <mergeCell ref="E436:F436"/>
    <mergeCell ref="E437:F437"/>
    <mergeCell ref="E457:F457"/>
    <mergeCell ref="E459:F459"/>
    <mergeCell ref="E460:F460"/>
    <mergeCell ref="E461:F461"/>
    <mergeCell ref="E462:F462"/>
    <mergeCell ref="F451:G451"/>
    <mergeCell ref="E452:F452"/>
    <mergeCell ref="E453:F453"/>
    <mergeCell ref="E454:F454"/>
    <mergeCell ref="E455:F455"/>
    <mergeCell ref="E456:F456"/>
    <mergeCell ref="A431:E431"/>
    <mergeCell ref="F431:I431"/>
    <mergeCell ref="E433:F433"/>
    <mergeCell ref="E403:F403"/>
    <mergeCell ref="E404:F404"/>
    <mergeCell ref="E405:F405"/>
    <mergeCell ref="E407:F407"/>
    <mergeCell ref="E408:F408"/>
    <mergeCell ref="A425:E425"/>
    <mergeCell ref="F425:I425"/>
    <mergeCell ref="G427:I427"/>
    <mergeCell ref="A428:E428"/>
    <mergeCell ref="F428:I428"/>
    <mergeCell ref="G430:I430"/>
    <mergeCell ref="F420:G420"/>
    <mergeCell ref="E421:F421"/>
    <mergeCell ref="E422:F422"/>
    <mergeCell ref="A423:E423"/>
    <mergeCell ref="F423:I423"/>
    <mergeCell ref="A424:E424"/>
    <mergeCell ref="F424:I424"/>
    <mergeCell ref="E397:F397"/>
    <mergeCell ref="E398:F398"/>
    <mergeCell ref="E399:F399"/>
    <mergeCell ref="E400:F400"/>
    <mergeCell ref="E402:F402"/>
    <mergeCell ref="E391:F391"/>
    <mergeCell ref="E392:F392"/>
    <mergeCell ref="E393:F393"/>
    <mergeCell ref="E394:F394"/>
    <mergeCell ref="E396:F396"/>
    <mergeCell ref="E415:F415"/>
    <mergeCell ref="E416:F416"/>
    <mergeCell ref="E417:F417"/>
    <mergeCell ref="E418:F418"/>
    <mergeCell ref="E386:F386"/>
    <mergeCell ref="E387:F387"/>
    <mergeCell ref="E388:F388"/>
    <mergeCell ref="E390:F390"/>
    <mergeCell ref="E409:F409"/>
    <mergeCell ref="E410:F410"/>
    <mergeCell ref="E411:F411"/>
    <mergeCell ref="E413:F413"/>
    <mergeCell ref="E414:F414"/>
    <mergeCell ref="E367:F367"/>
    <mergeCell ref="A368:E368"/>
    <mergeCell ref="F368:I368"/>
    <mergeCell ref="A369:E369"/>
    <mergeCell ref="F369:I369"/>
    <mergeCell ref="A361:E361"/>
    <mergeCell ref="F361:I361"/>
    <mergeCell ref="G363:I363"/>
    <mergeCell ref="A364:E364"/>
    <mergeCell ref="F364:I364"/>
    <mergeCell ref="E381:F381"/>
    <mergeCell ref="E382:F382"/>
    <mergeCell ref="E384:F384"/>
    <mergeCell ref="E385:F385"/>
    <mergeCell ref="A357:E357"/>
    <mergeCell ref="F357:I357"/>
    <mergeCell ref="A358:E358"/>
    <mergeCell ref="F358:I358"/>
    <mergeCell ref="G360:I360"/>
    <mergeCell ref="A376:E376"/>
    <mergeCell ref="F376:I376"/>
    <mergeCell ref="E378:F378"/>
    <mergeCell ref="E379:F379"/>
    <mergeCell ref="E380:F380"/>
    <mergeCell ref="A370:E370"/>
    <mergeCell ref="F370:I370"/>
    <mergeCell ref="G372:I372"/>
    <mergeCell ref="A373:E373"/>
    <mergeCell ref="F373:I373"/>
    <mergeCell ref="G375:I375"/>
    <mergeCell ref="F353:G353"/>
    <mergeCell ref="E354:F354"/>
    <mergeCell ref="E355:F355"/>
    <mergeCell ref="A356:E356"/>
    <mergeCell ref="F356:I356"/>
    <mergeCell ref="E347:F347"/>
    <mergeCell ref="E348:F348"/>
    <mergeCell ref="E349:F349"/>
    <mergeCell ref="E350:F350"/>
    <mergeCell ref="E351:F351"/>
    <mergeCell ref="F340:G340"/>
    <mergeCell ref="E341:F341"/>
    <mergeCell ref="E342:F342"/>
    <mergeCell ref="E343:F343"/>
    <mergeCell ref="E344:F344"/>
    <mergeCell ref="E345:F345"/>
    <mergeCell ref="E366:F366"/>
    <mergeCell ref="E335:F335"/>
    <mergeCell ref="E336:F336"/>
    <mergeCell ref="E337:F337"/>
    <mergeCell ref="E338:F338"/>
    <mergeCell ref="E292:F292"/>
    <mergeCell ref="E293:F293"/>
    <mergeCell ref="F312:G312"/>
    <mergeCell ref="E313:F313"/>
    <mergeCell ref="E329:F329"/>
    <mergeCell ref="E330:F330"/>
    <mergeCell ref="E331:F331"/>
    <mergeCell ref="E333:F333"/>
    <mergeCell ref="E334:F334"/>
    <mergeCell ref="G324:I324"/>
    <mergeCell ref="A325:E325"/>
    <mergeCell ref="F325:I325"/>
    <mergeCell ref="E327:F327"/>
    <mergeCell ref="E328:F328"/>
    <mergeCell ref="G319:I319"/>
    <mergeCell ref="A320:E320"/>
    <mergeCell ref="F320:I320"/>
    <mergeCell ref="G322:I322"/>
    <mergeCell ref="G323:I323"/>
    <mergeCell ref="G308:I308"/>
    <mergeCell ref="A309:E309"/>
    <mergeCell ref="F309:I309"/>
    <mergeCell ref="E301:F301"/>
    <mergeCell ref="E302:F302"/>
    <mergeCell ref="A303:E303"/>
    <mergeCell ref="F303:I303"/>
    <mergeCell ref="A304:E304"/>
    <mergeCell ref="E314:F314"/>
    <mergeCell ref="A315:E315"/>
    <mergeCell ref="F315:I315"/>
    <mergeCell ref="A316:E316"/>
    <mergeCell ref="F316:I316"/>
    <mergeCell ref="A317:E317"/>
    <mergeCell ref="F317:I317"/>
    <mergeCell ref="E295:F295"/>
    <mergeCell ref="E296:F296"/>
    <mergeCell ref="E297:F297"/>
    <mergeCell ref="E298:F298"/>
    <mergeCell ref="E299:F299"/>
    <mergeCell ref="E283:F283"/>
    <mergeCell ref="E284:F284"/>
    <mergeCell ref="F286:G286"/>
    <mergeCell ref="F287:G287"/>
    <mergeCell ref="E294:F294"/>
    <mergeCell ref="E288:F288"/>
    <mergeCell ref="E289:F289"/>
    <mergeCell ref="E290:F290"/>
    <mergeCell ref="E291:F291"/>
    <mergeCell ref="E278:F278"/>
    <mergeCell ref="E280:F280"/>
    <mergeCell ref="E281:F281"/>
    <mergeCell ref="E282:F282"/>
    <mergeCell ref="F304:I304"/>
    <mergeCell ref="A305:E305"/>
    <mergeCell ref="F305:I305"/>
    <mergeCell ref="G307:I307"/>
    <mergeCell ref="E256:F256"/>
    <mergeCell ref="E257:F257"/>
    <mergeCell ref="E258:F258"/>
    <mergeCell ref="E259:F259"/>
    <mergeCell ref="E260:F260"/>
    <mergeCell ref="E249:F249"/>
    <mergeCell ref="E250:F250"/>
    <mergeCell ref="E251:F251"/>
    <mergeCell ref="E252:F252"/>
    <mergeCell ref="E253:F253"/>
    <mergeCell ref="E273:F273"/>
    <mergeCell ref="E274:F274"/>
    <mergeCell ref="E275:F275"/>
    <mergeCell ref="E276:F276"/>
    <mergeCell ref="E277:F277"/>
    <mergeCell ref="E244:F244"/>
    <mergeCell ref="E245:F245"/>
    <mergeCell ref="E246:F246"/>
    <mergeCell ref="E247:F247"/>
    <mergeCell ref="E254:F254"/>
    <mergeCell ref="E267:F267"/>
    <mergeCell ref="E268:F268"/>
    <mergeCell ref="E269:F269"/>
    <mergeCell ref="E270:F270"/>
    <mergeCell ref="E272:F272"/>
    <mergeCell ref="E261:F261"/>
    <mergeCell ref="E262:F262"/>
    <mergeCell ref="E264:F264"/>
    <mergeCell ref="E265:F265"/>
    <mergeCell ref="E266:F266"/>
    <mergeCell ref="F199:I199"/>
    <mergeCell ref="E221:F221"/>
    <mergeCell ref="E222:F222"/>
    <mergeCell ref="E223:F223"/>
    <mergeCell ref="E225:F225"/>
    <mergeCell ref="E226:F226"/>
    <mergeCell ref="F215:G215"/>
    <mergeCell ref="E216:F216"/>
    <mergeCell ref="E217:F217"/>
    <mergeCell ref="E218:F218"/>
    <mergeCell ref="E219:F219"/>
    <mergeCell ref="E239:F239"/>
    <mergeCell ref="E240:F240"/>
    <mergeCell ref="E241:F241"/>
    <mergeCell ref="E242:F242"/>
    <mergeCell ref="E243:F243"/>
    <mergeCell ref="E210:F210"/>
    <mergeCell ref="E211:F211"/>
    <mergeCell ref="E212:F212"/>
    <mergeCell ref="E213:F213"/>
    <mergeCell ref="E220:F220"/>
    <mergeCell ref="E233:F233"/>
    <mergeCell ref="E234:F234"/>
    <mergeCell ref="E235:F235"/>
    <mergeCell ref="E237:F237"/>
    <mergeCell ref="E238:F238"/>
    <mergeCell ref="E227:F227"/>
    <mergeCell ref="E228:F228"/>
    <mergeCell ref="E229:F229"/>
    <mergeCell ref="E230:F230"/>
    <mergeCell ref="E231:F231"/>
    <mergeCell ref="E232:F232"/>
    <mergeCell ref="E190:F190"/>
    <mergeCell ref="E191:F191"/>
    <mergeCell ref="A192:E192"/>
    <mergeCell ref="F192:I192"/>
    <mergeCell ref="A193:E193"/>
    <mergeCell ref="F193:I193"/>
    <mergeCell ref="G185:I185"/>
    <mergeCell ref="G186:I186"/>
    <mergeCell ref="G187:I187"/>
    <mergeCell ref="A188:E188"/>
    <mergeCell ref="F188:I188"/>
    <mergeCell ref="F206:G206"/>
    <mergeCell ref="E207:F207"/>
    <mergeCell ref="E208:F208"/>
    <mergeCell ref="E209:F209"/>
    <mergeCell ref="A179:E179"/>
    <mergeCell ref="F179:I179"/>
    <mergeCell ref="G181:I181"/>
    <mergeCell ref="G182:I182"/>
    <mergeCell ref="A183:E183"/>
    <mergeCell ref="F183:I183"/>
    <mergeCell ref="G201:I201"/>
    <mergeCell ref="G202:I202"/>
    <mergeCell ref="G203:I203"/>
    <mergeCell ref="A204:E204"/>
    <mergeCell ref="F204:I204"/>
    <mergeCell ref="A194:E194"/>
    <mergeCell ref="F194:I194"/>
    <mergeCell ref="G196:I196"/>
    <mergeCell ref="G197:I197"/>
    <mergeCell ref="G198:I198"/>
    <mergeCell ref="A199:E199"/>
    <mergeCell ref="E176:F176"/>
    <mergeCell ref="A177:E177"/>
    <mergeCell ref="F177:I177"/>
    <mergeCell ref="A178:E178"/>
    <mergeCell ref="F178:I178"/>
    <mergeCell ref="E150:F150"/>
    <mergeCell ref="E151:F151"/>
    <mergeCell ref="E152:F152"/>
    <mergeCell ref="E153:F153"/>
    <mergeCell ref="E154:F154"/>
    <mergeCell ref="A171:E171"/>
    <mergeCell ref="F171:I171"/>
    <mergeCell ref="F173:G173"/>
    <mergeCell ref="F174:G174"/>
    <mergeCell ref="E175:F175"/>
    <mergeCell ref="A165:E165"/>
    <mergeCell ref="F165:I165"/>
    <mergeCell ref="G167:I167"/>
    <mergeCell ref="G168:I168"/>
    <mergeCell ref="G169:I169"/>
    <mergeCell ref="G170:I170"/>
    <mergeCell ref="E144:F144"/>
    <mergeCell ref="E145:F145"/>
    <mergeCell ref="E146:F146"/>
    <mergeCell ref="E147:F147"/>
    <mergeCell ref="E148:F148"/>
    <mergeCell ref="E138:F138"/>
    <mergeCell ref="E139:F139"/>
    <mergeCell ref="E140:F140"/>
    <mergeCell ref="E142:F142"/>
    <mergeCell ref="E143:F143"/>
    <mergeCell ref="A161:E161"/>
    <mergeCell ref="F161:I161"/>
    <mergeCell ref="A162:E162"/>
    <mergeCell ref="F162:I162"/>
    <mergeCell ref="G164:I164"/>
    <mergeCell ref="E133:F133"/>
    <mergeCell ref="E134:F134"/>
    <mergeCell ref="E136:F136"/>
    <mergeCell ref="E137:F137"/>
    <mergeCell ref="E155:F155"/>
    <mergeCell ref="E156:F156"/>
    <mergeCell ref="E158:F158"/>
    <mergeCell ref="E159:F159"/>
    <mergeCell ref="A160:E160"/>
    <mergeCell ref="F160:I160"/>
    <mergeCell ref="E110:F110"/>
    <mergeCell ref="E111:F111"/>
    <mergeCell ref="E112:F112"/>
    <mergeCell ref="E113:F113"/>
    <mergeCell ref="E114:F114"/>
    <mergeCell ref="E115:F115"/>
    <mergeCell ref="F104:G104"/>
    <mergeCell ref="E105:F105"/>
    <mergeCell ref="E106:F106"/>
    <mergeCell ref="E107:F107"/>
    <mergeCell ref="E108:F108"/>
    <mergeCell ref="E109:F109"/>
    <mergeCell ref="E128:F128"/>
    <mergeCell ref="E130:F130"/>
    <mergeCell ref="E131:F131"/>
    <mergeCell ref="E132:F132"/>
    <mergeCell ref="E99:F99"/>
    <mergeCell ref="E100:F100"/>
    <mergeCell ref="E101:F101"/>
    <mergeCell ref="E102:F102"/>
    <mergeCell ref="E122:F122"/>
    <mergeCell ref="E123:F123"/>
    <mergeCell ref="E124:F124"/>
    <mergeCell ref="E125:F125"/>
    <mergeCell ref="E126:F126"/>
    <mergeCell ref="E127:F127"/>
    <mergeCell ref="E116:F116"/>
    <mergeCell ref="E118:F118"/>
    <mergeCell ref="E119:F119"/>
    <mergeCell ref="E120:F120"/>
    <mergeCell ref="E121:F121"/>
    <mergeCell ref="E76:F76"/>
    <mergeCell ref="E77:F77"/>
    <mergeCell ref="E78:F78"/>
    <mergeCell ref="E79:F79"/>
    <mergeCell ref="E80:F80"/>
    <mergeCell ref="E70:F70"/>
    <mergeCell ref="E71:F71"/>
    <mergeCell ref="E72:F72"/>
    <mergeCell ref="E73:F73"/>
    <mergeCell ref="E74:F74"/>
    <mergeCell ref="E75:F75"/>
    <mergeCell ref="E94:F94"/>
    <mergeCell ref="E95:F95"/>
    <mergeCell ref="E96:F96"/>
    <mergeCell ref="E97:F97"/>
    <mergeCell ref="E65:F65"/>
    <mergeCell ref="E66:F66"/>
    <mergeCell ref="E67:F67"/>
    <mergeCell ref="E68:F68"/>
    <mergeCell ref="E69:F69"/>
    <mergeCell ref="E88:F88"/>
    <mergeCell ref="E89:F89"/>
    <mergeCell ref="F91:G91"/>
    <mergeCell ref="E92:F92"/>
    <mergeCell ref="E93:F93"/>
    <mergeCell ref="E82:F82"/>
    <mergeCell ref="E83:F83"/>
    <mergeCell ref="E84:F84"/>
    <mergeCell ref="E85:F85"/>
    <mergeCell ref="E86:F86"/>
    <mergeCell ref="E87:F87"/>
    <mergeCell ref="E42:F42"/>
    <mergeCell ref="E43:F43"/>
    <mergeCell ref="E44:F44"/>
    <mergeCell ref="E45:F45"/>
    <mergeCell ref="E46:F46"/>
    <mergeCell ref="E47:F47"/>
    <mergeCell ref="E36:F36"/>
    <mergeCell ref="E37:F37"/>
    <mergeCell ref="E38:F38"/>
    <mergeCell ref="E39:F39"/>
    <mergeCell ref="F41:G41"/>
    <mergeCell ref="E60:F60"/>
    <mergeCell ref="E61:F61"/>
    <mergeCell ref="E62:F62"/>
    <mergeCell ref="E63:F63"/>
    <mergeCell ref="E64:F64"/>
    <mergeCell ref="E32:F32"/>
    <mergeCell ref="E33:F33"/>
    <mergeCell ref="E34:F34"/>
    <mergeCell ref="E35:F35"/>
    <mergeCell ref="E54:F54"/>
    <mergeCell ref="E55:F55"/>
    <mergeCell ref="E56:F56"/>
    <mergeCell ref="E57:F57"/>
    <mergeCell ref="E58:F58"/>
    <mergeCell ref="E59:F59"/>
    <mergeCell ref="E48:F48"/>
    <mergeCell ref="E49:F49"/>
    <mergeCell ref="E50:F50"/>
    <mergeCell ref="E52:F52"/>
    <mergeCell ref="E53:F53"/>
    <mergeCell ref="E8:F8"/>
    <mergeCell ref="E9:F9"/>
    <mergeCell ref="F11:G11"/>
    <mergeCell ref="E12:F12"/>
    <mergeCell ref="E13:F13"/>
    <mergeCell ref="G1:H1"/>
    <mergeCell ref="I1:J1"/>
    <mergeCell ref="E2:F2"/>
    <mergeCell ref="G2:H2"/>
    <mergeCell ref="I2:J2"/>
    <mergeCell ref="A3:J3"/>
    <mergeCell ref="E26:F26"/>
    <mergeCell ref="E27:F27"/>
    <mergeCell ref="E28:F28"/>
    <mergeCell ref="E29:F29"/>
    <mergeCell ref="E30:F30"/>
    <mergeCell ref="E1:F1"/>
    <mergeCell ref="F4:G4"/>
    <mergeCell ref="E5:F5"/>
    <mergeCell ref="E6:F6"/>
    <mergeCell ref="E7:F7"/>
    <mergeCell ref="E20:F20"/>
    <mergeCell ref="E22:F22"/>
    <mergeCell ref="E23:F23"/>
    <mergeCell ref="E24:F24"/>
    <mergeCell ref="E25:F25"/>
    <mergeCell ref="E14:F14"/>
    <mergeCell ref="E15:F15"/>
    <mergeCell ref="E16:F16"/>
    <mergeCell ref="E17:F17"/>
    <mergeCell ref="E18:F18"/>
    <mergeCell ref="E19:F19"/>
  </mergeCells>
  <pageMargins left="0.51181102362204722" right="0.51181102362204722" top="0.98425196850393704" bottom="0.98425196850393704" header="0.51181102362204722" footer="0.51181102362204722"/>
  <pageSetup paperSize="9" scale="69" fitToHeight="0" orientation="landscape" r:id="rId1"/>
  <headerFooter>
    <oddHeader>&amp;L &amp;CUFVJM
CNPJ: 16.888.315/0001-57 &amp;R</oddHeader>
    <oddFooter xml:space="preserve">&amp;L &amp;CROD MGT 367 KM 583  - ALTO DA JACUBA - DIAMANTINA / MG
(38) 3532-1200 / projetos.infra@ufvjm.edu.br </oddFooter>
  </headerFooter>
  <drawing r:id="rId2"/>
</worksheet>
</file>

<file path=xl/worksheets/sheet7.xml><?xml version="1.0" encoding="utf-8"?>
<worksheet xmlns="http://schemas.openxmlformats.org/spreadsheetml/2006/main" xmlns:r="http://schemas.openxmlformats.org/officeDocument/2006/relationships">
  <sheetPr>
    <pageSetUpPr fitToPage="1"/>
  </sheetPr>
  <dimension ref="A1:R518"/>
  <sheetViews>
    <sheetView showWhiteSpace="0" workbookViewId="0">
      <selection activeCell="A3" sqref="A3:P3"/>
    </sheetView>
  </sheetViews>
  <sheetFormatPr defaultColWidth="9.140625" defaultRowHeight="14.25"/>
  <cols>
    <col min="1" max="2" width="11.42578125" style="46" customWidth="1"/>
    <col min="3" max="3" width="28.5703125" style="46" customWidth="1"/>
    <col min="4" max="4" width="68.5703125" style="46" customWidth="1"/>
    <col min="5" max="5" width="30.5703125" style="46" customWidth="1"/>
    <col min="6" max="6" width="11.42578125" style="46" customWidth="1"/>
    <col min="7" max="8" width="14.85546875" style="46" customWidth="1"/>
    <col min="9" max="9" width="17.42578125" style="46" customWidth="1"/>
    <col min="10" max="14" width="14.85546875" style="46" customWidth="1"/>
    <col min="15" max="15" width="15.85546875" style="46" customWidth="1"/>
    <col min="16" max="17" width="14.85546875" style="46" customWidth="1"/>
    <col min="18" max="18" width="17.140625" style="46" customWidth="1"/>
    <col min="19" max="16384" width="9.140625" style="46"/>
  </cols>
  <sheetData>
    <row r="1" spans="1:18" ht="15">
      <c r="A1" s="47"/>
      <c r="B1" s="47"/>
      <c r="C1" s="47"/>
      <c r="D1" s="47" t="s">
        <v>686</v>
      </c>
      <c r="E1" s="53" t="s">
        <v>687</v>
      </c>
      <c r="G1" s="48" t="s">
        <v>688</v>
      </c>
      <c r="H1" s="543"/>
      <c r="I1" s="543" t="s">
        <v>689</v>
      </c>
      <c r="J1" s="543"/>
      <c r="K1" s="543"/>
      <c r="L1" s="543"/>
      <c r="M1" s="541"/>
      <c r="N1" s="541"/>
      <c r="O1" s="541"/>
      <c r="P1" s="541"/>
    </row>
    <row r="2" spans="1:18" ht="80.099999999999994" customHeight="1">
      <c r="A2" s="49"/>
      <c r="B2" s="49"/>
      <c r="C2" s="49"/>
      <c r="D2" s="381" t="s">
        <v>3800</v>
      </c>
      <c r="E2" s="544" t="s">
        <v>3309</v>
      </c>
      <c r="F2" s="545"/>
      <c r="G2" s="54">
        <v>0.2487</v>
      </c>
      <c r="H2" s="470"/>
      <c r="I2" s="470" t="s">
        <v>690</v>
      </c>
      <c r="J2" s="470"/>
      <c r="K2" s="470"/>
      <c r="L2" s="470"/>
      <c r="M2" s="541"/>
      <c r="N2" s="541"/>
      <c r="O2" s="541"/>
      <c r="P2" s="541"/>
    </row>
    <row r="3" spans="1:18" ht="15" customHeight="1">
      <c r="A3" s="546" t="s">
        <v>2189</v>
      </c>
      <c r="B3" s="547"/>
      <c r="C3" s="547"/>
      <c r="D3" s="547"/>
      <c r="E3" s="547"/>
      <c r="F3" s="547"/>
      <c r="G3" s="547"/>
      <c r="H3" s="547"/>
      <c r="I3" s="547"/>
      <c r="J3" s="547"/>
      <c r="K3" s="547"/>
      <c r="L3" s="547"/>
      <c r="M3" s="547"/>
      <c r="N3" s="547"/>
      <c r="O3" s="547"/>
      <c r="P3" s="548"/>
    </row>
    <row r="4" spans="1:18" ht="28.5" customHeight="1">
      <c r="A4" s="542" t="s">
        <v>695</v>
      </c>
      <c r="B4" s="549" t="s">
        <v>696</v>
      </c>
      <c r="C4" s="549" t="s">
        <v>646</v>
      </c>
      <c r="D4" s="549" t="s">
        <v>697</v>
      </c>
      <c r="E4" s="549" t="s">
        <v>698</v>
      </c>
      <c r="F4" s="52" t="s">
        <v>699</v>
      </c>
      <c r="G4" s="550" t="s">
        <v>948</v>
      </c>
      <c r="H4" s="50"/>
      <c r="I4" s="52" t="s">
        <v>2190</v>
      </c>
      <c r="J4" s="50"/>
      <c r="K4" s="52" t="s">
        <v>702</v>
      </c>
      <c r="L4" s="50"/>
      <c r="M4" s="50"/>
      <c r="N4" s="542" t="s">
        <v>2191</v>
      </c>
      <c r="O4" s="542" t="s">
        <v>2192</v>
      </c>
      <c r="P4" s="542" t="s">
        <v>2193</v>
      </c>
      <c r="Q4" s="541"/>
      <c r="R4" s="541"/>
    </row>
    <row r="5" spans="1:18" ht="20.100000000000001" customHeight="1">
      <c r="A5" s="542"/>
      <c r="B5" s="549"/>
      <c r="C5" s="549"/>
      <c r="D5" s="549"/>
      <c r="E5" s="549"/>
      <c r="F5" s="52"/>
      <c r="G5" s="542" t="s">
        <v>1339</v>
      </c>
      <c r="H5" s="50" t="s">
        <v>1340</v>
      </c>
      <c r="I5" s="50" t="s">
        <v>1339</v>
      </c>
      <c r="J5" s="50" t="s">
        <v>1340</v>
      </c>
      <c r="K5" s="50" t="s">
        <v>1339</v>
      </c>
      <c r="L5" s="50" t="s">
        <v>1340</v>
      </c>
      <c r="M5" s="50" t="s">
        <v>2194</v>
      </c>
      <c r="N5" s="542"/>
      <c r="O5" s="542"/>
      <c r="P5" s="542"/>
      <c r="Q5" s="542"/>
      <c r="R5" s="542"/>
    </row>
    <row r="6" spans="1:18" ht="24" customHeight="1">
      <c r="A6" s="409" t="s">
        <v>750</v>
      </c>
      <c r="B6" s="410" t="s">
        <v>21</v>
      </c>
      <c r="C6" s="410"/>
      <c r="D6" s="410" t="s">
        <v>751</v>
      </c>
      <c r="E6" s="410" t="s">
        <v>730</v>
      </c>
      <c r="F6" s="411" t="s">
        <v>723</v>
      </c>
      <c r="G6" s="409">
        <v>9.9942968936030905</v>
      </c>
      <c r="H6" s="409" t="s">
        <v>680</v>
      </c>
      <c r="I6" s="417">
        <v>12460.941209000001</v>
      </c>
      <c r="J6" s="409" t="s">
        <v>680</v>
      </c>
      <c r="K6" s="412">
        <v>124538.34601647944</v>
      </c>
      <c r="L6" s="409" t="s">
        <v>680</v>
      </c>
      <c r="M6" s="412">
        <v>124538.34601647944</v>
      </c>
      <c r="N6" s="409" t="s">
        <v>3310</v>
      </c>
      <c r="O6" s="412">
        <v>124538.34601647944</v>
      </c>
      <c r="P6" s="409" t="s">
        <v>3310</v>
      </c>
    </row>
    <row r="7" spans="1:18" ht="51.95" customHeight="1">
      <c r="A7" s="409" t="s">
        <v>1780</v>
      </c>
      <c r="B7" s="410" t="s">
        <v>21</v>
      </c>
      <c r="C7" s="410"/>
      <c r="D7" s="410" t="s">
        <v>1781</v>
      </c>
      <c r="E7" s="410" t="s">
        <v>727</v>
      </c>
      <c r="F7" s="411" t="s">
        <v>39</v>
      </c>
      <c r="G7" s="409">
        <v>334.43435968813128</v>
      </c>
      <c r="H7" s="409" t="s">
        <v>680</v>
      </c>
      <c r="I7" s="417">
        <v>351.13417399999997</v>
      </c>
      <c r="J7" s="409" t="s">
        <v>680</v>
      </c>
      <c r="K7" s="412">
        <v>117431.33264631088</v>
      </c>
      <c r="L7" s="409" t="s">
        <v>680</v>
      </c>
      <c r="M7" s="412">
        <v>117431.33264631088</v>
      </c>
      <c r="N7" s="409" t="s">
        <v>3311</v>
      </c>
      <c r="O7" s="412">
        <v>241969.67866279033</v>
      </c>
      <c r="P7" s="409" t="s">
        <v>3312</v>
      </c>
    </row>
    <row r="8" spans="1:18" ht="24" customHeight="1">
      <c r="A8" s="409" t="s">
        <v>2195</v>
      </c>
      <c r="B8" s="410" t="s">
        <v>65</v>
      </c>
      <c r="C8" s="410"/>
      <c r="D8" s="410" t="s">
        <v>2196</v>
      </c>
      <c r="E8" s="410" t="s">
        <v>727</v>
      </c>
      <c r="F8" s="411" t="s">
        <v>954</v>
      </c>
      <c r="G8" s="409">
        <v>1210.7040627925171</v>
      </c>
      <c r="H8" s="409" t="s">
        <v>680</v>
      </c>
      <c r="I8" s="417">
        <v>70.103350000000006</v>
      </c>
      <c r="J8" s="409" t="s">
        <v>680</v>
      </c>
      <c r="K8" s="412">
        <v>84874.4106603658</v>
      </c>
      <c r="L8" s="409" t="s">
        <v>680</v>
      </c>
      <c r="M8" s="412">
        <v>84874.4106603658</v>
      </c>
      <c r="N8" s="409" t="s">
        <v>3313</v>
      </c>
      <c r="O8" s="412">
        <v>326844.08932315611</v>
      </c>
      <c r="P8" s="409" t="s">
        <v>3314</v>
      </c>
    </row>
    <row r="9" spans="1:18" ht="24" customHeight="1">
      <c r="A9" s="409" t="s">
        <v>742</v>
      </c>
      <c r="B9" s="410" t="s">
        <v>21</v>
      </c>
      <c r="C9" s="410"/>
      <c r="D9" s="410" t="s">
        <v>743</v>
      </c>
      <c r="E9" s="410" t="s">
        <v>730</v>
      </c>
      <c r="F9" s="411" t="s">
        <v>723</v>
      </c>
      <c r="G9" s="409">
        <v>2.4985742234007726</v>
      </c>
      <c r="H9" s="409" t="s">
        <v>680</v>
      </c>
      <c r="I9" s="417">
        <v>28545.325203</v>
      </c>
      <c r="J9" s="409" t="s">
        <v>680</v>
      </c>
      <c r="K9" s="412">
        <v>71322.613750808232</v>
      </c>
      <c r="L9" s="409" t="s">
        <v>680</v>
      </c>
      <c r="M9" s="412">
        <v>71322.613750808232</v>
      </c>
      <c r="N9" s="409" t="s">
        <v>3315</v>
      </c>
      <c r="O9" s="412">
        <v>398166.70307396434</v>
      </c>
      <c r="P9" s="409" t="s">
        <v>3316</v>
      </c>
    </row>
    <row r="10" spans="1:18" ht="26.1" customHeight="1">
      <c r="A10" s="409" t="s">
        <v>2197</v>
      </c>
      <c r="B10" s="410" t="s">
        <v>65</v>
      </c>
      <c r="C10" s="410"/>
      <c r="D10" s="410" t="s">
        <v>2198</v>
      </c>
      <c r="E10" s="410" t="s">
        <v>730</v>
      </c>
      <c r="F10" s="411" t="s">
        <v>711</v>
      </c>
      <c r="G10" s="409">
        <v>3228.1910422541082</v>
      </c>
      <c r="H10" s="409" t="s">
        <v>680</v>
      </c>
      <c r="I10" s="417">
        <v>20.69193632</v>
      </c>
      <c r="J10" s="409" t="s">
        <v>680</v>
      </c>
      <c r="K10" s="412">
        <v>66797.523475116439</v>
      </c>
      <c r="L10" s="409" t="s">
        <v>680</v>
      </c>
      <c r="M10" s="412">
        <v>66797.523475116439</v>
      </c>
      <c r="N10" s="409" t="s">
        <v>2199</v>
      </c>
      <c r="O10" s="412">
        <v>464964.22654908081</v>
      </c>
      <c r="P10" s="409" t="s">
        <v>3317</v>
      </c>
    </row>
    <row r="11" spans="1:18" ht="39" customHeight="1">
      <c r="A11" s="409" t="s">
        <v>728</v>
      </c>
      <c r="B11" s="410" t="s">
        <v>21</v>
      </c>
      <c r="C11" s="410"/>
      <c r="D11" s="410" t="s">
        <v>729</v>
      </c>
      <c r="E11" s="410" t="s">
        <v>730</v>
      </c>
      <c r="F11" s="411" t="s">
        <v>723</v>
      </c>
      <c r="G11" s="409">
        <v>9.9942968936030905</v>
      </c>
      <c r="H11" s="409" t="s">
        <v>680</v>
      </c>
      <c r="I11" s="417">
        <v>5578.708826</v>
      </c>
      <c r="J11" s="409" t="s">
        <v>680</v>
      </c>
      <c r="K11" s="412">
        <v>55755.272290007946</v>
      </c>
      <c r="L11" s="409" t="s">
        <v>680</v>
      </c>
      <c r="M11" s="412">
        <v>55755.272290007946</v>
      </c>
      <c r="N11" s="409" t="s">
        <v>3318</v>
      </c>
      <c r="O11" s="412">
        <v>520719.49883908872</v>
      </c>
      <c r="P11" s="409" t="s">
        <v>3319</v>
      </c>
    </row>
    <row r="12" spans="1:18" ht="24" customHeight="1">
      <c r="A12" s="409" t="s">
        <v>1016</v>
      </c>
      <c r="B12" s="410" t="s">
        <v>21</v>
      </c>
      <c r="C12" s="410"/>
      <c r="D12" s="410" t="s">
        <v>1017</v>
      </c>
      <c r="E12" s="410" t="s">
        <v>727</v>
      </c>
      <c r="F12" s="411" t="s">
        <v>6</v>
      </c>
      <c r="G12" s="409">
        <v>13555.872839868207</v>
      </c>
      <c r="H12" s="409" t="s">
        <v>680</v>
      </c>
      <c r="I12" s="417">
        <v>4.1032970000000004</v>
      </c>
      <c r="J12" s="409" t="s">
        <v>680</v>
      </c>
      <c r="K12" s="412">
        <v>55623.772356212692</v>
      </c>
      <c r="L12" s="409" t="s">
        <v>680</v>
      </c>
      <c r="M12" s="412">
        <v>55623.772356212692</v>
      </c>
      <c r="N12" s="409" t="s">
        <v>3320</v>
      </c>
      <c r="O12" s="412">
        <v>576343.27119530144</v>
      </c>
      <c r="P12" s="409" t="s">
        <v>3321</v>
      </c>
    </row>
    <row r="13" spans="1:18" ht="24" customHeight="1">
      <c r="A13" s="409" t="s">
        <v>2200</v>
      </c>
      <c r="B13" s="410" t="s">
        <v>21</v>
      </c>
      <c r="C13" s="410"/>
      <c r="D13" s="410" t="s">
        <v>2201</v>
      </c>
      <c r="E13" s="410" t="s">
        <v>730</v>
      </c>
      <c r="F13" s="411" t="s">
        <v>711</v>
      </c>
      <c r="G13" s="409">
        <v>1745.3173763610155</v>
      </c>
      <c r="H13" s="409" t="s">
        <v>680</v>
      </c>
      <c r="I13" s="417">
        <v>30.806885000000001</v>
      </c>
      <c r="J13" s="409" t="s">
        <v>680</v>
      </c>
      <c r="K13" s="412">
        <v>53767.791702055525</v>
      </c>
      <c r="L13" s="409" t="s">
        <v>680</v>
      </c>
      <c r="M13" s="412">
        <v>53767.791702055525</v>
      </c>
      <c r="N13" s="409" t="s">
        <v>3322</v>
      </c>
      <c r="O13" s="412">
        <v>630111.06289735693</v>
      </c>
      <c r="P13" s="409" t="s">
        <v>3323</v>
      </c>
    </row>
    <row r="14" spans="1:18" ht="26.1" customHeight="1">
      <c r="A14" s="409" t="s">
        <v>2204</v>
      </c>
      <c r="B14" s="410" t="s">
        <v>21</v>
      </c>
      <c r="C14" s="410"/>
      <c r="D14" s="410" t="s">
        <v>2205</v>
      </c>
      <c r="E14" s="410" t="s">
        <v>730</v>
      </c>
      <c r="F14" s="411" t="s">
        <v>711</v>
      </c>
      <c r="G14" s="409">
        <v>2407.6224391391979</v>
      </c>
      <c r="H14" s="409" t="s">
        <v>680</v>
      </c>
      <c r="I14" s="417">
        <v>20.683703999999999</v>
      </c>
      <c r="J14" s="409" t="s">
        <v>680</v>
      </c>
      <c r="K14" s="412">
        <v>49798.54987491318</v>
      </c>
      <c r="L14" s="409" t="s">
        <v>680</v>
      </c>
      <c r="M14" s="412">
        <v>49798.54987491318</v>
      </c>
      <c r="N14" s="409" t="s">
        <v>3324</v>
      </c>
      <c r="O14" s="412">
        <v>679909.61277227011</v>
      </c>
      <c r="P14" s="409" t="s">
        <v>3325</v>
      </c>
    </row>
    <row r="15" spans="1:18" ht="24" customHeight="1">
      <c r="A15" s="409" t="s">
        <v>2202</v>
      </c>
      <c r="B15" s="410" t="s">
        <v>65</v>
      </c>
      <c r="C15" s="410"/>
      <c r="D15" s="410" t="s">
        <v>2203</v>
      </c>
      <c r="E15" s="410" t="s">
        <v>730</v>
      </c>
      <c r="F15" s="411" t="s">
        <v>711</v>
      </c>
      <c r="G15" s="409">
        <v>1459.4760105977721</v>
      </c>
      <c r="H15" s="409" t="s">
        <v>680</v>
      </c>
      <c r="I15" s="417">
        <v>30.81897622</v>
      </c>
      <c r="J15" s="409" t="s">
        <v>680</v>
      </c>
      <c r="K15" s="412">
        <v>44979.556464273206</v>
      </c>
      <c r="L15" s="409" t="s">
        <v>680</v>
      </c>
      <c r="M15" s="412">
        <v>44979.556464273206</v>
      </c>
      <c r="N15" s="409" t="s">
        <v>2206</v>
      </c>
      <c r="O15" s="412">
        <v>724889.16923654336</v>
      </c>
      <c r="P15" s="409" t="s">
        <v>3326</v>
      </c>
    </row>
    <row r="16" spans="1:18" ht="26.1" customHeight="1">
      <c r="A16" s="409" t="s">
        <v>1195</v>
      </c>
      <c r="B16" s="410" t="s">
        <v>65</v>
      </c>
      <c r="C16" s="410"/>
      <c r="D16" s="410" t="s">
        <v>1196</v>
      </c>
      <c r="E16" s="410" t="s">
        <v>727</v>
      </c>
      <c r="F16" s="411" t="s">
        <v>758</v>
      </c>
      <c r="G16" s="409">
        <v>197.41734653934185</v>
      </c>
      <c r="H16" s="409" t="s">
        <v>680</v>
      </c>
      <c r="I16" s="417">
        <v>225.10249999999999</v>
      </c>
      <c r="J16" s="409" t="s">
        <v>680</v>
      </c>
      <c r="K16" s="412">
        <v>44439.138249372198</v>
      </c>
      <c r="L16" s="409" t="s">
        <v>680</v>
      </c>
      <c r="M16" s="412">
        <v>44439.138249372198</v>
      </c>
      <c r="N16" s="409" t="s">
        <v>3327</v>
      </c>
      <c r="O16" s="412">
        <v>769328.30748591549</v>
      </c>
      <c r="P16" s="409" t="s">
        <v>3328</v>
      </c>
    </row>
    <row r="17" spans="1:16" ht="26.1" customHeight="1">
      <c r="A17" s="409" t="s">
        <v>1981</v>
      </c>
      <c r="B17" s="410" t="s">
        <v>21</v>
      </c>
      <c r="C17" s="410"/>
      <c r="D17" s="410" t="s">
        <v>1982</v>
      </c>
      <c r="E17" s="410" t="s">
        <v>727</v>
      </c>
      <c r="F17" s="411" t="s">
        <v>6</v>
      </c>
      <c r="G17" s="409">
        <v>0.99942968936030907</v>
      </c>
      <c r="H17" s="409" t="s">
        <v>680</v>
      </c>
      <c r="I17" s="417">
        <v>44277.353038000001</v>
      </c>
      <c r="J17" s="409" t="s">
        <v>680</v>
      </c>
      <c r="K17" s="412">
        <v>44252.101192465074</v>
      </c>
      <c r="L17" s="409" t="s">
        <v>680</v>
      </c>
      <c r="M17" s="412">
        <v>44252.101192465074</v>
      </c>
      <c r="N17" s="409" t="s">
        <v>2209</v>
      </c>
      <c r="O17" s="412">
        <v>813580.40867838066</v>
      </c>
      <c r="P17" s="409" t="s">
        <v>3329</v>
      </c>
    </row>
    <row r="18" spans="1:16" ht="26.1" customHeight="1">
      <c r="A18" s="409" t="s">
        <v>2207</v>
      </c>
      <c r="B18" s="410" t="s">
        <v>65</v>
      </c>
      <c r="C18" s="410"/>
      <c r="D18" s="410" t="s">
        <v>2208</v>
      </c>
      <c r="E18" s="410" t="s">
        <v>730</v>
      </c>
      <c r="F18" s="411" t="s">
        <v>711</v>
      </c>
      <c r="G18" s="409">
        <v>1428.6157162998325</v>
      </c>
      <c r="H18" s="409" t="s">
        <v>680</v>
      </c>
      <c r="I18" s="417">
        <v>30.81897622</v>
      </c>
      <c r="J18" s="409" t="s">
        <v>680</v>
      </c>
      <c r="K18" s="412">
        <v>44028.473788162803</v>
      </c>
      <c r="L18" s="409" t="s">
        <v>680</v>
      </c>
      <c r="M18" s="412">
        <v>44028.473788162803</v>
      </c>
      <c r="N18" s="409" t="s">
        <v>3330</v>
      </c>
      <c r="O18" s="412">
        <v>857608.88246654347</v>
      </c>
      <c r="P18" s="409" t="s">
        <v>3331</v>
      </c>
    </row>
    <row r="19" spans="1:16" ht="39" customHeight="1">
      <c r="A19" s="409" t="s">
        <v>1151</v>
      </c>
      <c r="B19" s="410" t="s">
        <v>21</v>
      </c>
      <c r="C19" s="410"/>
      <c r="D19" s="410" t="s">
        <v>1152</v>
      </c>
      <c r="E19" s="410" t="s">
        <v>727</v>
      </c>
      <c r="F19" s="411" t="s">
        <v>918</v>
      </c>
      <c r="G19" s="409">
        <v>972.84369988511332</v>
      </c>
      <c r="H19" s="409" t="s">
        <v>680</v>
      </c>
      <c r="I19" s="417">
        <v>43.103912999999999</v>
      </c>
      <c r="J19" s="409" t="s">
        <v>680</v>
      </c>
      <c r="K19" s="412">
        <v>41933.370202446036</v>
      </c>
      <c r="L19" s="409" t="s">
        <v>680</v>
      </c>
      <c r="M19" s="412">
        <v>41933.370202446036</v>
      </c>
      <c r="N19" s="409" t="s">
        <v>3332</v>
      </c>
      <c r="O19" s="412">
        <v>899542.25266898947</v>
      </c>
      <c r="P19" s="409" t="s">
        <v>3333</v>
      </c>
    </row>
    <row r="20" spans="1:16" ht="39" customHeight="1">
      <c r="A20" s="409" t="s">
        <v>1256</v>
      </c>
      <c r="B20" s="410" t="s">
        <v>21</v>
      </c>
      <c r="C20" s="410"/>
      <c r="D20" s="410" t="s">
        <v>1257</v>
      </c>
      <c r="E20" s="410" t="s">
        <v>727</v>
      </c>
      <c r="F20" s="411" t="s">
        <v>758</v>
      </c>
      <c r="G20" s="409">
        <v>70.799599194284298</v>
      </c>
      <c r="H20" s="409" t="s">
        <v>680</v>
      </c>
      <c r="I20" s="417">
        <v>589.67850899999996</v>
      </c>
      <c r="J20" s="409" t="s">
        <v>680</v>
      </c>
      <c r="K20" s="412">
        <v>41749.002090683163</v>
      </c>
      <c r="L20" s="409" t="s">
        <v>680</v>
      </c>
      <c r="M20" s="412">
        <v>41749.002090683163</v>
      </c>
      <c r="N20" s="409" t="s">
        <v>3334</v>
      </c>
      <c r="O20" s="412">
        <v>941291.25475967256</v>
      </c>
      <c r="P20" s="409" t="s">
        <v>3335</v>
      </c>
    </row>
    <row r="21" spans="1:16" ht="24" customHeight="1">
      <c r="A21" s="409" t="s">
        <v>1949</v>
      </c>
      <c r="B21" s="410" t="s">
        <v>21</v>
      </c>
      <c r="C21" s="410"/>
      <c r="D21" s="410" t="s">
        <v>1950</v>
      </c>
      <c r="E21" s="410" t="s">
        <v>727</v>
      </c>
      <c r="F21" s="411" t="s">
        <v>39</v>
      </c>
      <c r="G21" s="409">
        <v>12323.680983915303</v>
      </c>
      <c r="H21" s="409" t="s">
        <v>680</v>
      </c>
      <c r="I21" s="417">
        <v>3.3315169999999998</v>
      </c>
      <c r="J21" s="409" t="s">
        <v>680</v>
      </c>
      <c r="K21" s="412">
        <v>41056.552700490553</v>
      </c>
      <c r="L21" s="409" t="s">
        <v>680</v>
      </c>
      <c r="M21" s="412">
        <v>41056.552700490553</v>
      </c>
      <c r="N21" s="409" t="s">
        <v>2210</v>
      </c>
      <c r="O21" s="412">
        <v>982347.80746016314</v>
      </c>
      <c r="P21" s="409" t="s">
        <v>3336</v>
      </c>
    </row>
    <row r="22" spans="1:16" ht="39" customHeight="1">
      <c r="A22" s="409" t="s">
        <v>1770</v>
      </c>
      <c r="B22" s="410" t="s">
        <v>21</v>
      </c>
      <c r="C22" s="410"/>
      <c r="D22" s="410" t="s">
        <v>1771</v>
      </c>
      <c r="E22" s="410" t="s">
        <v>727</v>
      </c>
      <c r="F22" s="411" t="s">
        <v>39</v>
      </c>
      <c r="G22" s="409">
        <v>285.5088283615159</v>
      </c>
      <c r="H22" s="409" t="s">
        <v>680</v>
      </c>
      <c r="I22" s="417">
        <v>135.78182799999999</v>
      </c>
      <c r="J22" s="409" t="s">
        <v>680</v>
      </c>
      <c r="K22" s="412">
        <v>38766.910625064869</v>
      </c>
      <c r="L22" s="409" t="s">
        <v>680</v>
      </c>
      <c r="M22" s="412">
        <v>38766.910625064869</v>
      </c>
      <c r="N22" s="409" t="s">
        <v>3337</v>
      </c>
      <c r="O22" s="412">
        <v>1021114.718085228</v>
      </c>
      <c r="P22" s="409" t="s">
        <v>3338</v>
      </c>
    </row>
    <row r="23" spans="1:16" ht="51.95" customHeight="1">
      <c r="A23" s="409" t="s">
        <v>2211</v>
      </c>
      <c r="B23" s="410" t="s">
        <v>65</v>
      </c>
      <c r="C23" s="410"/>
      <c r="D23" s="410" t="s">
        <v>2212</v>
      </c>
      <c r="E23" s="410" t="s">
        <v>730</v>
      </c>
      <c r="F23" s="411" t="s">
        <v>711</v>
      </c>
      <c r="G23" s="409">
        <v>1417.5196527721466</v>
      </c>
      <c r="H23" s="409" t="s">
        <v>680</v>
      </c>
      <c r="I23" s="417">
        <v>23.83578215</v>
      </c>
      <c r="J23" s="409" t="s">
        <v>680</v>
      </c>
      <c r="K23" s="412">
        <v>33787.689636820527</v>
      </c>
      <c r="L23" s="409" t="s">
        <v>680</v>
      </c>
      <c r="M23" s="412">
        <v>33787.689636820527</v>
      </c>
      <c r="N23" s="409" t="s">
        <v>3339</v>
      </c>
      <c r="O23" s="412">
        <v>1054902.4077220485</v>
      </c>
      <c r="P23" s="409" t="s">
        <v>3340</v>
      </c>
    </row>
    <row r="24" spans="1:16" ht="26.1" customHeight="1">
      <c r="A24" s="409" t="s">
        <v>2213</v>
      </c>
      <c r="B24" s="410" t="s">
        <v>21</v>
      </c>
      <c r="C24" s="410"/>
      <c r="D24" s="410" t="s">
        <v>2214</v>
      </c>
      <c r="E24" s="410" t="s">
        <v>730</v>
      </c>
      <c r="F24" s="411" t="s">
        <v>711</v>
      </c>
      <c r="G24" s="409">
        <v>1077.1132993432491</v>
      </c>
      <c r="H24" s="409" t="s">
        <v>680</v>
      </c>
      <c r="I24" s="417">
        <v>30.806885000000001</v>
      </c>
      <c r="J24" s="409" t="s">
        <v>680</v>
      </c>
      <c r="K24" s="412">
        <v>33182.505544838052</v>
      </c>
      <c r="L24" s="409" t="s">
        <v>680</v>
      </c>
      <c r="M24" s="412">
        <v>33182.505544838052</v>
      </c>
      <c r="N24" s="409" t="s">
        <v>3341</v>
      </c>
      <c r="O24" s="412">
        <v>1088084.9132668867</v>
      </c>
      <c r="P24" s="409" t="s">
        <v>3342</v>
      </c>
    </row>
    <row r="25" spans="1:16" ht="24" customHeight="1">
      <c r="A25" s="409" t="s">
        <v>973</v>
      </c>
      <c r="B25" s="410" t="s">
        <v>65</v>
      </c>
      <c r="C25" s="410"/>
      <c r="D25" s="410" t="s">
        <v>974</v>
      </c>
      <c r="E25" s="410" t="s">
        <v>727</v>
      </c>
      <c r="F25" s="411" t="s">
        <v>954</v>
      </c>
      <c r="G25" s="409">
        <v>2065.8193689343179</v>
      </c>
      <c r="H25" s="409" t="s">
        <v>680</v>
      </c>
      <c r="I25" s="417">
        <v>15.73646557</v>
      </c>
      <c r="J25" s="409" t="s">
        <v>680</v>
      </c>
      <c r="K25" s="412">
        <v>32508.695373074024</v>
      </c>
      <c r="L25" s="409" t="s">
        <v>680</v>
      </c>
      <c r="M25" s="412">
        <v>32508.695373074024</v>
      </c>
      <c r="N25" s="409" t="s">
        <v>2215</v>
      </c>
      <c r="O25" s="412">
        <v>1120593.6086399606</v>
      </c>
      <c r="P25" s="409" t="s">
        <v>3343</v>
      </c>
    </row>
    <row r="26" spans="1:16" ht="24" customHeight="1">
      <c r="A26" s="409" t="s">
        <v>2220</v>
      </c>
      <c r="B26" s="410" t="s">
        <v>21</v>
      </c>
      <c r="C26" s="410"/>
      <c r="D26" s="410" t="s">
        <v>2221</v>
      </c>
      <c r="E26" s="410" t="s">
        <v>3293</v>
      </c>
      <c r="F26" s="411" t="s">
        <v>711</v>
      </c>
      <c r="G26" s="409">
        <v>9989.3326549707654</v>
      </c>
      <c r="H26" s="409" t="s">
        <v>680</v>
      </c>
      <c r="I26" s="417">
        <v>3.0999829999999999</v>
      </c>
      <c r="J26" s="409" t="s">
        <v>680</v>
      </c>
      <c r="K26" s="412">
        <v>30966.761411754236</v>
      </c>
      <c r="L26" s="409" t="s">
        <v>680</v>
      </c>
      <c r="M26" s="412">
        <v>30966.761411754236</v>
      </c>
      <c r="N26" s="409" t="s">
        <v>3344</v>
      </c>
      <c r="O26" s="412">
        <v>1151560.3700517148</v>
      </c>
      <c r="P26" s="409" t="s">
        <v>3345</v>
      </c>
    </row>
    <row r="27" spans="1:16" ht="26.1" customHeight="1">
      <c r="A27" s="409" t="s">
        <v>2218</v>
      </c>
      <c r="B27" s="410" t="s">
        <v>65</v>
      </c>
      <c r="C27" s="410"/>
      <c r="D27" s="410" t="s">
        <v>2219</v>
      </c>
      <c r="E27" s="410" t="s">
        <v>727</v>
      </c>
      <c r="F27" s="411" t="s">
        <v>963</v>
      </c>
      <c r="G27" s="409">
        <v>9607.9708481671914</v>
      </c>
      <c r="H27" s="409" t="s">
        <v>680</v>
      </c>
      <c r="I27" s="417">
        <v>3.0999829999999999</v>
      </c>
      <c r="J27" s="409" t="s">
        <v>680</v>
      </c>
      <c r="K27" s="412">
        <v>29784.546293813873</v>
      </c>
      <c r="L27" s="409" t="s">
        <v>680</v>
      </c>
      <c r="M27" s="412">
        <v>29784.546293813873</v>
      </c>
      <c r="N27" s="409" t="s">
        <v>3346</v>
      </c>
      <c r="O27" s="412">
        <v>1181344.9163455288</v>
      </c>
      <c r="P27" s="409" t="s">
        <v>3347</v>
      </c>
    </row>
    <row r="28" spans="1:16" ht="39" customHeight="1">
      <c r="A28" s="409" t="s">
        <v>2216</v>
      </c>
      <c r="B28" s="410" t="s">
        <v>21</v>
      </c>
      <c r="C28" s="410"/>
      <c r="D28" s="410" t="s">
        <v>2217</v>
      </c>
      <c r="E28" s="410" t="s">
        <v>730</v>
      </c>
      <c r="F28" s="411" t="s">
        <v>711</v>
      </c>
      <c r="G28" s="409">
        <v>892.75912984186402</v>
      </c>
      <c r="H28" s="409" t="s">
        <v>680</v>
      </c>
      <c r="I28" s="417">
        <v>30.806885000000001</v>
      </c>
      <c r="J28" s="409" t="s">
        <v>680</v>
      </c>
      <c r="K28" s="412">
        <v>27503.127845738371</v>
      </c>
      <c r="L28" s="409" t="s">
        <v>680</v>
      </c>
      <c r="M28" s="412">
        <v>27503.127845738371</v>
      </c>
      <c r="N28" s="409" t="s">
        <v>3348</v>
      </c>
      <c r="O28" s="412">
        <v>1208848.0441912671</v>
      </c>
      <c r="P28" s="409" t="s">
        <v>3349</v>
      </c>
    </row>
    <row r="29" spans="1:16" ht="26.1" customHeight="1">
      <c r="A29" s="409" t="s">
        <v>2114</v>
      </c>
      <c r="B29" s="410" t="s">
        <v>65</v>
      </c>
      <c r="C29" s="410"/>
      <c r="D29" s="410" t="s">
        <v>3077</v>
      </c>
      <c r="E29" s="410" t="s">
        <v>727</v>
      </c>
      <c r="F29" s="411" t="s">
        <v>1095</v>
      </c>
      <c r="G29" s="409">
        <v>517.13570370945627</v>
      </c>
      <c r="H29" s="409" t="s">
        <v>680</v>
      </c>
      <c r="I29" s="417">
        <v>45.727964999999998</v>
      </c>
      <c r="J29" s="409" t="s">
        <v>680</v>
      </c>
      <c r="K29" s="412">
        <v>23647.563359476382</v>
      </c>
      <c r="L29" s="409" t="s">
        <v>680</v>
      </c>
      <c r="M29" s="412">
        <v>23647.563359476382</v>
      </c>
      <c r="N29" s="409" t="s">
        <v>3350</v>
      </c>
      <c r="O29" s="412">
        <v>1232495.6075507435</v>
      </c>
      <c r="P29" s="409" t="s">
        <v>3351</v>
      </c>
    </row>
    <row r="30" spans="1:16" ht="26.1" customHeight="1">
      <c r="A30" s="409" t="s">
        <v>2222</v>
      </c>
      <c r="B30" s="410" t="s">
        <v>21</v>
      </c>
      <c r="C30" s="410"/>
      <c r="D30" s="410" t="s">
        <v>2223</v>
      </c>
      <c r="E30" s="410" t="s">
        <v>730</v>
      </c>
      <c r="F30" s="411" t="s">
        <v>711</v>
      </c>
      <c r="G30" s="409">
        <v>990.71429986594978</v>
      </c>
      <c r="H30" s="409" t="s">
        <v>680</v>
      </c>
      <c r="I30" s="417">
        <v>23.835139000000002</v>
      </c>
      <c r="J30" s="409" t="s">
        <v>680</v>
      </c>
      <c r="K30" s="412">
        <v>23613.813046592597</v>
      </c>
      <c r="L30" s="409" t="s">
        <v>680</v>
      </c>
      <c r="M30" s="412">
        <v>23613.813046592597</v>
      </c>
      <c r="N30" s="409" t="s">
        <v>3350</v>
      </c>
      <c r="O30" s="412">
        <v>1256109.420597336</v>
      </c>
      <c r="P30" s="409" t="s">
        <v>3352</v>
      </c>
    </row>
    <row r="31" spans="1:16" ht="24" customHeight="1">
      <c r="A31" s="409" t="s">
        <v>1430</v>
      </c>
      <c r="B31" s="410" t="s">
        <v>21</v>
      </c>
      <c r="C31" s="410"/>
      <c r="D31" s="410" t="s">
        <v>1431</v>
      </c>
      <c r="E31" s="410" t="s">
        <v>727</v>
      </c>
      <c r="F31" s="411" t="s">
        <v>39</v>
      </c>
      <c r="G31" s="409">
        <v>160.47426809279193</v>
      </c>
      <c r="H31" s="409" t="s">
        <v>680</v>
      </c>
      <c r="I31" s="417">
        <v>143.55108000000001</v>
      </c>
      <c r="J31" s="409" t="s">
        <v>680</v>
      </c>
      <c r="K31" s="412">
        <v>23036.254496929821</v>
      </c>
      <c r="L31" s="409" t="s">
        <v>680</v>
      </c>
      <c r="M31" s="412">
        <v>23036.254496929821</v>
      </c>
      <c r="N31" s="409" t="s">
        <v>3353</v>
      </c>
      <c r="O31" s="412">
        <v>1279145.675094266</v>
      </c>
      <c r="P31" s="409" t="s">
        <v>3354</v>
      </c>
    </row>
    <row r="32" spans="1:16" ht="26.1" customHeight="1">
      <c r="A32" s="409" t="s">
        <v>2224</v>
      </c>
      <c r="B32" s="410" t="s">
        <v>65</v>
      </c>
      <c r="C32" s="410"/>
      <c r="D32" s="410" t="s">
        <v>2225</v>
      </c>
      <c r="E32" s="410" t="s">
        <v>730</v>
      </c>
      <c r="F32" s="411" t="s">
        <v>711</v>
      </c>
      <c r="G32" s="409">
        <v>835.42327365224617</v>
      </c>
      <c r="H32" s="409" t="s">
        <v>680</v>
      </c>
      <c r="I32" s="417">
        <v>25.819899899999999</v>
      </c>
      <c r="J32" s="409" t="s">
        <v>680</v>
      </c>
      <c r="K32" s="412">
        <v>21570.545299831301</v>
      </c>
      <c r="L32" s="409" t="s">
        <v>680</v>
      </c>
      <c r="M32" s="412">
        <v>21570.545299831301</v>
      </c>
      <c r="N32" s="409" t="s">
        <v>3355</v>
      </c>
      <c r="O32" s="412">
        <v>1300716.2203940973</v>
      </c>
      <c r="P32" s="409" t="s">
        <v>3356</v>
      </c>
    </row>
    <row r="33" spans="1:16" ht="26.1" customHeight="1">
      <c r="A33" s="409" t="s">
        <v>2234</v>
      </c>
      <c r="B33" s="410" t="s">
        <v>21</v>
      </c>
      <c r="C33" s="410"/>
      <c r="D33" s="410" t="s">
        <v>2235</v>
      </c>
      <c r="E33" s="410" t="s">
        <v>730</v>
      </c>
      <c r="F33" s="411" t="s">
        <v>711</v>
      </c>
      <c r="G33" s="409">
        <v>645.41703907519889</v>
      </c>
      <c r="H33" s="409" t="s">
        <v>680</v>
      </c>
      <c r="I33" s="417">
        <v>32.646293999999997</v>
      </c>
      <c r="J33" s="409" t="s">
        <v>680</v>
      </c>
      <c r="K33" s="412">
        <v>21070.47441025843</v>
      </c>
      <c r="L33" s="409" t="s">
        <v>680</v>
      </c>
      <c r="M33" s="412">
        <v>21070.47441025843</v>
      </c>
      <c r="N33" s="409" t="s">
        <v>3357</v>
      </c>
      <c r="O33" s="412">
        <v>1321786.6948043557</v>
      </c>
      <c r="P33" s="409" t="s">
        <v>3358</v>
      </c>
    </row>
    <row r="34" spans="1:16" ht="39" customHeight="1">
      <c r="A34" s="409" t="s">
        <v>2121</v>
      </c>
      <c r="B34" s="410" t="s">
        <v>65</v>
      </c>
      <c r="C34" s="410"/>
      <c r="D34" s="410" t="s">
        <v>3073</v>
      </c>
      <c r="E34" s="410" t="s">
        <v>727</v>
      </c>
      <c r="F34" s="411" t="s">
        <v>1095</v>
      </c>
      <c r="G34" s="409">
        <v>317.29394062966412</v>
      </c>
      <c r="H34" s="409" t="s">
        <v>680</v>
      </c>
      <c r="I34" s="417">
        <v>66.064368000000002</v>
      </c>
      <c r="J34" s="409" t="s">
        <v>680</v>
      </c>
      <c r="K34" s="412">
        <v>20961.823657928282</v>
      </c>
      <c r="L34" s="409" t="s">
        <v>680</v>
      </c>
      <c r="M34" s="412">
        <v>20961.823657928282</v>
      </c>
      <c r="N34" s="409" t="s">
        <v>3357</v>
      </c>
      <c r="O34" s="412">
        <v>1342748.518462284</v>
      </c>
      <c r="P34" s="409" t="s">
        <v>3359</v>
      </c>
    </row>
    <row r="35" spans="1:16" ht="26.1" customHeight="1">
      <c r="A35" s="409" t="s">
        <v>1222</v>
      </c>
      <c r="B35" s="410" t="s">
        <v>21</v>
      </c>
      <c r="C35" s="410"/>
      <c r="D35" s="410" t="s">
        <v>1223</v>
      </c>
      <c r="E35" s="410" t="s">
        <v>727</v>
      </c>
      <c r="F35" s="411" t="s">
        <v>758</v>
      </c>
      <c r="G35" s="409">
        <v>24.549591117570888</v>
      </c>
      <c r="H35" s="409" t="s">
        <v>680</v>
      </c>
      <c r="I35" s="417">
        <v>845.27918199999999</v>
      </c>
      <c r="J35" s="409" t="s">
        <v>680</v>
      </c>
      <c r="K35" s="412">
        <v>20751.258298294786</v>
      </c>
      <c r="L35" s="409" t="s">
        <v>680</v>
      </c>
      <c r="M35" s="412">
        <v>20751.258298294786</v>
      </c>
      <c r="N35" s="409" t="s">
        <v>2226</v>
      </c>
      <c r="O35" s="412">
        <v>1363499.7767605786</v>
      </c>
      <c r="P35" s="409" t="s">
        <v>3360</v>
      </c>
    </row>
    <row r="36" spans="1:16" ht="26.1" customHeight="1">
      <c r="A36" s="409" t="s">
        <v>2230</v>
      </c>
      <c r="B36" s="410" t="s">
        <v>21</v>
      </c>
      <c r="C36" s="410"/>
      <c r="D36" s="410" t="s">
        <v>2231</v>
      </c>
      <c r="E36" s="410" t="s">
        <v>3293</v>
      </c>
      <c r="F36" s="411" t="s">
        <v>711</v>
      </c>
      <c r="G36" s="409">
        <v>9989.3326549707654</v>
      </c>
      <c r="H36" s="409" t="s">
        <v>680</v>
      </c>
      <c r="I36" s="417">
        <v>2.0194909999999999</v>
      </c>
      <c r="J36" s="409" t="s">
        <v>680</v>
      </c>
      <c r="K36" s="412">
        <v>20173.367392719563</v>
      </c>
      <c r="L36" s="409" t="s">
        <v>680</v>
      </c>
      <c r="M36" s="412">
        <v>20173.367392719563</v>
      </c>
      <c r="N36" s="409" t="s">
        <v>2227</v>
      </c>
      <c r="O36" s="412">
        <v>1383673.1441532983</v>
      </c>
      <c r="P36" s="409" t="s">
        <v>3361</v>
      </c>
    </row>
    <row r="37" spans="1:16" ht="24" customHeight="1">
      <c r="A37" s="409" t="s">
        <v>1996</v>
      </c>
      <c r="B37" s="410" t="s">
        <v>1209</v>
      </c>
      <c r="C37" s="410"/>
      <c r="D37" s="410" t="s">
        <v>1997</v>
      </c>
      <c r="E37" s="410" t="s">
        <v>727</v>
      </c>
      <c r="F37" s="411" t="s">
        <v>1095</v>
      </c>
      <c r="G37" s="409">
        <v>196.05962130634586</v>
      </c>
      <c r="H37" s="409" t="s">
        <v>680</v>
      </c>
      <c r="I37" s="417">
        <v>101.6177</v>
      </c>
      <c r="J37" s="409" t="s">
        <v>680</v>
      </c>
      <c r="K37" s="412">
        <v>19923.127780021863</v>
      </c>
      <c r="L37" s="409" t="s">
        <v>680</v>
      </c>
      <c r="M37" s="412">
        <v>19923.127780021863</v>
      </c>
      <c r="N37" s="409" t="s">
        <v>3362</v>
      </c>
      <c r="O37" s="412">
        <v>1403596.2719333202</v>
      </c>
      <c r="P37" s="409" t="s">
        <v>3363</v>
      </c>
    </row>
    <row r="38" spans="1:16" ht="26.1" customHeight="1">
      <c r="A38" s="409" t="s">
        <v>2228</v>
      </c>
      <c r="B38" s="410" t="s">
        <v>65</v>
      </c>
      <c r="C38" s="410"/>
      <c r="D38" s="410" t="s">
        <v>2229</v>
      </c>
      <c r="E38" s="410" t="s">
        <v>727</v>
      </c>
      <c r="F38" s="411" t="s">
        <v>963</v>
      </c>
      <c r="G38" s="409">
        <v>9607.9708481671914</v>
      </c>
      <c r="H38" s="409" t="s">
        <v>680</v>
      </c>
      <c r="I38" s="417">
        <v>2.0194909999999999</v>
      </c>
      <c r="J38" s="409" t="s">
        <v>680</v>
      </c>
      <c r="K38" s="412">
        <v>19403.210656136009</v>
      </c>
      <c r="L38" s="409" t="s">
        <v>680</v>
      </c>
      <c r="M38" s="412">
        <v>19403.210656136009</v>
      </c>
      <c r="N38" s="409" t="s">
        <v>3364</v>
      </c>
      <c r="O38" s="412">
        <v>1422999.4825894563</v>
      </c>
      <c r="P38" s="409" t="s">
        <v>3365</v>
      </c>
    </row>
    <row r="39" spans="1:16" ht="65.099999999999994" customHeight="1">
      <c r="A39" s="409" t="s">
        <v>1946</v>
      </c>
      <c r="B39" s="410" t="s">
        <v>21</v>
      </c>
      <c r="C39" s="410"/>
      <c r="D39" s="410" t="s">
        <v>1947</v>
      </c>
      <c r="E39" s="410" t="s">
        <v>727</v>
      </c>
      <c r="F39" s="411" t="s">
        <v>39</v>
      </c>
      <c r="G39" s="409">
        <v>8695.5560178631331</v>
      </c>
      <c r="H39" s="409" t="s">
        <v>680</v>
      </c>
      <c r="I39" s="417">
        <v>2.1095320000000002</v>
      </c>
      <c r="J39" s="409" t="s">
        <v>680</v>
      </c>
      <c r="K39" s="412">
        <v>18343.553677474851</v>
      </c>
      <c r="L39" s="409" t="s">
        <v>680</v>
      </c>
      <c r="M39" s="412">
        <v>18343.553677474851</v>
      </c>
      <c r="N39" s="409" t="s">
        <v>3366</v>
      </c>
      <c r="O39" s="412">
        <v>1441343.0362669311</v>
      </c>
      <c r="P39" s="409" t="s">
        <v>3367</v>
      </c>
    </row>
    <row r="40" spans="1:16" ht="24" customHeight="1">
      <c r="A40" s="409" t="s">
        <v>2232</v>
      </c>
      <c r="B40" s="410" t="s">
        <v>1209</v>
      </c>
      <c r="C40" s="410"/>
      <c r="D40" s="410" t="s">
        <v>2233</v>
      </c>
      <c r="E40" s="410" t="s">
        <v>727</v>
      </c>
      <c r="F40" s="411" t="s">
        <v>990</v>
      </c>
      <c r="G40" s="409">
        <v>0.99942968936030907</v>
      </c>
      <c r="H40" s="409" t="s">
        <v>680</v>
      </c>
      <c r="I40" s="417">
        <v>17784.679649000002</v>
      </c>
      <c r="J40" s="409" t="s">
        <v>680</v>
      </c>
      <c r="K40" s="412">
        <v>17774.536856972682</v>
      </c>
      <c r="L40" s="409" t="s">
        <v>680</v>
      </c>
      <c r="M40" s="412">
        <v>17774.536856972682</v>
      </c>
      <c r="N40" s="409" t="s">
        <v>3368</v>
      </c>
      <c r="O40" s="412">
        <v>1459117.5731239037</v>
      </c>
      <c r="P40" s="409" t="s">
        <v>3369</v>
      </c>
    </row>
    <row r="41" spans="1:16" ht="39" customHeight="1">
      <c r="A41" s="409" t="s">
        <v>1176</v>
      </c>
      <c r="B41" s="410" t="s">
        <v>21</v>
      </c>
      <c r="C41" s="410"/>
      <c r="D41" s="410" t="s">
        <v>1177</v>
      </c>
      <c r="E41" s="410" t="s">
        <v>727</v>
      </c>
      <c r="F41" s="411" t="s">
        <v>74</v>
      </c>
      <c r="G41" s="409">
        <v>1635.1609721534687</v>
      </c>
      <c r="H41" s="409" t="s">
        <v>680</v>
      </c>
      <c r="I41" s="417">
        <v>10.573385999999999</v>
      </c>
      <c r="J41" s="409" t="s">
        <v>680</v>
      </c>
      <c r="K41" s="412">
        <v>17289.188130713876</v>
      </c>
      <c r="L41" s="409" t="s">
        <v>680</v>
      </c>
      <c r="M41" s="412">
        <v>17289.188130713876</v>
      </c>
      <c r="N41" s="409" t="s">
        <v>2236</v>
      </c>
      <c r="O41" s="412">
        <v>1476406.7612546175</v>
      </c>
      <c r="P41" s="409" t="s">
        <v>3370</v>
      </c>
    </row>
    <row r="42" spans="1:16" ht="26.1" customHeight="1">
      <c r="A42" s="409" t="s">
        <v>1038</v>
      </c>
      <c r="B42" s="410" t="s">
        <v>21</v>
      </c>
      <c r="C42" s="410"/>
      <c r="D42" s="410" t="s">
        <v>1039</v>
      </c>
      <c r="E42" s="410" t="s">
        <v>727</v>
      </c>
      <c r="F42" s="411" t="s">
        <v>39</v>
      </c>
      <c r="G42" s="409">
        <v>276.16041290466188</v>
      </c>
      <c r="H42" s="409" t="s">
        <v>680</v>
      </c>
      <c r="I42" s="417">
        <v>60.314607000000002</v>
      </c>
      <c r="J42" s="409" t="s">
        <v>680</v>
      </c>
      <c r="K42" s="412">
        <v>16656.506773302412</v>
      </c>
      <c r="L42" s="409" t="s">
        <v>680</v>
      </c>
      <c r="M42" s="412">
        <v>16656.506773302412</v>
      </c>
      <c r="N42" s="409" t="s">
        <v>3371</v>
      </c>
      <c r="O42" s="412">
        <v>1493063.26802792</v>
      </c>
      <c r="P42" s="409" t="s">
        <v>3372</v>
      </c>
    </row>
    <row r="43" spans="1:16" ht="26.1" customHeight="1">
      <c r="A43" s="409" t="s">
        <v>2176</v>
      </c>
      <c r="B43" s="410" t="s">
        <v>21</v>
      </c>
      <c r="C43" s="410"/>
      <c r="D43" s="410" t="s">
        <v>2177</v>
      </c>
      <c r="E43" s="410" t="s">
        <v>2178</v>
      </c>
      <c r="F43" s="411" t="s">
        <v>2179</v>
      </c>
      <c r="G43" s="409">
        <v>673.11589578416817</v>
      </c>
      <c r="H43" s="409" t="s">
        <v>680</v>
      </c>
      <c r="I43" s="417">
        <v>21.223949999999999</v>
      </c>
      <c r="J43" s="409" t="s">
        <v>680</v>
      </c>
      <c r="K43" s="412">
        <v>14286.178116328396</v>
      </c>
      <c r="L43" s="409" t="s">
        <v>680</v>
      </c>
      <c r="M43" s="412">
        <v>14286.178116328396</v>
      </c>
      <c r="N43" s="409" t="s">
        <v>2237</v>
      </c>
      <c r="O43" s="412">
        <v>1507349.4461442484</v>
      </c>
      <c r="P43" s="409" t="s">
        <v>3373</v>
      </c>
    </row>
    <row r="44" spans="1:16" ht="65.099999999999994" customHeight="1">
      <c r="A44" s="409" t="s">
        <v>1838</v>
      </c>
      <c r="B44" s="410" t="s">
        <v>705</v>
      </c>
      <c r="C44" s="410"/>
      <c r="D44" s="410" t="s">
        <v>1839</v>
      </c>
      <c r="E44" s="410" t="s">
        <v>727</v>
      </c>
      <c r="F44" s="411" t="s">
        <v>6</v>
      </c>
      <c r="G44" s="409">
        <v>3.9977187574412363</v>
      </c>
      <c r="H44" s="409" t="s">
        <v>680</v>
      </c>
      <c r="I44" s="417">
        <v>3534.7523999999999</v>
      </c>
      <c r="J44" s="409" t="s">
        <v>680</v>
      </c>
      <c r="K44" s="412">
        <v>14130.945972390427</v>
      </c>
      <c r="L44" s="409" t="s">
        <v>680</v>
      </c>
      <c r="M44" s="412">
        <v>14130.945972390427</v>
      </c>
      <c r="N44" s="409" t="s">
        <v>2238</v>
      </c>
      <c r="O44" s="412">
        <v>1521480.3921166388</v>
      </c>
      <c r="P44" s="409" t="s">
        <v>3374</v>
      </c>
    </row>
    <row r="45" spans="1:16" ht="51.95" customHeight="1">
      <c r="A45" s="409" t="s">
        <v>1954</v>
      </c>
      <c r="B45" s="410" t="s">
        <v>21</v>
      </c>
      <c r="C45" s="410"/>
      <c r="D45" s="410" t="s">
        <v>1955</v>
      </c>
      <c r="E45" s="410" t="s">
        <v>727</v>
      </c>
      <c r="F45" s="411" t="s">
        <v>39</v>
      </c>
      <c r="G45" s="409">
        <v>2541.3028409099938</v>
      </c>
      <c r="H45" s="409" t="s">
        <v>680</v>
      </c>
      <c r="I45" s="417">
        <v>5.5310899999999998</v>
      </c>
      <c r="J45" s="409" t="s">
        <v>680</v>
      </c>
      <c r="K45" s="412">
        <v>14056.174730328859</v>
      </c>
      <c r="L45" s="409" t="s">
        <v>680</v>
      </c>
      <c r="M45" s="412">
        <v>14056.174730328859</v>
      </c>
      <c r="N45" s="409" t="s">
        <v>2238</v>
      </c>
      <c r="O45" s="412">
        <v>1535536.5668469677</v>
      </c>
      <c r="P45" s="409" t="s">
        <v>3375</v>
      </c>
    </row>
    <row r="46" spans="1:16" ht="24" customHeight="1">
      <c r="A46" s="409" t="s">
        <v>1267</v>
      </c>
      <c r="B46" s="410" t="s">
        <v>705</v>
      </c>
      <c r="C46" s="410"/>
      <c r="D46" s="410" t="s">
        <v>3307</v>
      </c>
      <c r="E46" s="410" t="s">
        <v>1268</v>
      </c>
      <c r="F46" s="411" t="s">
        <v>758</v>
      </c>
      <c r="G46" s="409">
        <v>10.352192665363017</v>
      </c>
      <c r="H46" s="409" t="s">
        <v>680</v>
      </c>
      <c r="I46" s="417">
        <v>1341.2635990000001</v>
      </c>
      <c r="J46" s="409" t="s">
        <v>680</v>
      </c>
      <c r="K46" s="412">
        <v>13885.019191886204</v>
      </c>
      <c r="L46" s="409" t="s">
        <v>680</v>
      </c>
      <c r="M46" s="412">
        <v>13885.019191886204</v>
      </c>
      <c r="N46" s="409" t="s">
        <v>3376</v>
      </c>
      <c r="O46" s="412">
        <v>1549421.586038854</v>
      </c>
      <c r="P46" s="409" t="s">
        <v>3377</v>
      </c>
    </row>
    <row r="47" spans="1:16" ht="26.1" customHeight="1">
      <c r="A47" s="409" t="s">
        <v>2239</v>
      </c>
      <c r="B47" s="410" t="s">
        <v>21</v>
      </c>
      <c r="C47" s="410"/>
      <c r="D47" s="410" t="s">
        <v>2240</v>
      </c>
      <c r="E47" s="410" t="s">
        <v>727</v>
      </c>
      <c r="F47" s="411" t="s">
        <v>74</v>
      </c>
      <c r="G47" s="409">
        <v>7413.9224140597871</v>
      </c>
      <c r="H47" s="409" t="s">
        <v>680</v>
      </c>
      <c r="I47" s="417">
        <v>1.787957</v>
      </c>
      <c r="J47" s="409" t="s">
        <v>680</v>
      </c>
      <c r="K47" s="412">
        <v>13255.774477675095</v>
      </c>
      <c r="L47" s="409" t="s">
        <v>680</v>
      </c>
      <c r="M47" s="412">
        <v>13255.774477675095</v>
      </c>
      <c r="N47" s="409" t="s">
        <v>2241</v>
      </c>
      <c r="O47" s="412">
        <v>1562677.3605165291</v>
      </c>
      <c r="P47" s="409" t="s">
        <v>3378</v>
      </c>
    </row>
    <row r="48" spans="1:16" ht="51.95" customHeight="1">
      <c r="A48" s="409" t="s">
        <v>1388</v>
      </c>
      <c r="B48" s="410" t="s">
        <v>21</v>
      </c>
      <c r="C48" s="410"/>
      <c r="D48" s="410" t="s">
        <v>1389</v>
      </c>
      <c r="E48" s="410" t="s">
        <v>727</v>
      </c>
      <c r="F48" s="411" t="s">
        <v>6</v>
      </c>
      <c r="G48" s="409">
        <v>164.90589874445101</v>
      </c>
      <c r="H48" s="409" t="s">
        <v>680</v>
      </c>
      <c r="I48" s="417">
        <v>80.200805000000003</v>
      </c>
      <c r="J48" s="409" t="s">
        <v>680</v>
      </c>
      <c r="K48" s="412">
        <v>13225.58582855346</v>
      </c>
      <c r="L48" s="409" t="s">
        <v>680</v>
      </c>
      <c r="M48" s="412">
        <v>13225.58582855346</v>
      </c>
      <c r="N48" s="409" t="s">
        <v>2241</v>
      </c>
      <c r="O48" s="412">
        <v>1575902.9463450825</v>
      </c>
      <c r="P48" s="409" t="s">
        <v>3379</v>
      </c>
    </row>
    <row r="49" spans="1:16" ht="39" customHeight="1">
      <c r="A49" s="409" t="s">
        <v>1322</v>
      </c>
      <c r="B49" s="410" t="s">
        <v>21</v>
      </c>
      <c r="C49" s="410"/>
      <c r="D49" s="410" t="s">
        <v>1323</v>
      </c>
      <c r="E49" s="410" t="s">
        <v>727</v>
      </c>
      <c r="F49" s="411" t="s">
        <v>74</v>
      </c>
      <c r="G49" s="409">
        <v>2496.2855294121377</v>
      </c>
      <c r="H49" s="409" t="s">
        <v>680</v>
      </c>
      <c r="I49" s="417">
        <v>5.2738300000000002</v>
      </c>
      <c r="J49" s="409" t="s">
        <v>680</v>
      </c>
      <c r="K49" s="412">
        <v>13164.985513579613</v>
      </c>
      <c r="L49" s="409" t="s">
        <v>680</v>
      </c>
      <c r="M49" s="412">
        <v>13164.985513579613</v>
      </c>
      <c r="N49" s="409" t="s">
        <v>2241</v>
      </c>
      <c r="O49" s="412">
        <v>1589067.9318586621</v>
      </c>
      <c r="P49" s="409" t="s">
        <v>3380</v>
      </c>
    </row>
    <row r="50" spans="1:16" ht="39" customHeight="1">
      <c r="A50" s="409" t="s">
        <v>2244</v>
      </c>
      <c r="B50" s="410" t="s">
        <v>65</v>
      </c>
      <c r="C50" s="410"/>
      <c r="D50" s="410" t="s">
        <v>2245</v>
      </c>
      <c r="E50" s="410" t="s">
        <v>727</v>
      </c>
      <c r="F50" s="411" t="s">
        <v>758</v>
      </c>
      <c r="G50" s="409">
        <v>56.407811667495842</v>
      </c>
      <c r="H50" s="409" t="s">
        <v>680</v>
      </c>
      <c r="I50" s="417">
        <v>231.53399999999999</v>
      </c>
      <c r="J50" s="409" t="s">
        <v>680</v>
      </c>
      <c r="K50" s="412">
        <v>13060.326266621983</v>
      </c>
      <c r="L50" s="409" t="s">
        <v>680</v>
      </c>
      <c r="M50" s="412">
        <v>13060.326266621983</v>
      </c>
      <c r="N50" s="409" t="s">
        <v>2246</v>
      </c>
      <c r="O50" s="412">
        <v>1602128.258125284</v>
      </c>
      <c r="P50" s="409" t="s">
        <v>3381</v>
      </c>
    </row>
    <row r="51" spans="1:16" ht="26.1" customHeight="1">
      <c r="A51" s="409" t="s">
        <v>2242</v>
      </c>
      <c r="B51" s="410" t="s">
        <v>21</v>
      </c>
      <c r="C51" s="410"/>
      <c r="D51" s="410" t="s">
        <v>2243</v>
      </c>
      <c r="E51" s="410" t="s">
        <v>727</v>
      </c>
      <c r="F51" s="411" t="s">
        <v>6</v>
      </c>
      <c r="G51" s="409">
        <v>46.973195399934525</v>
      </c>
      <c r="H51" s="409" t="s">
        <v>680</v>
      </c>
      <c r="I51" s="417">
        <v>265.56949800000001</v>
      </c>
      <c r="J51" s="409" t="s">
        <v>680</v>
      </c>
      <c r="K51" s="412">
        <v>12474.647921816522</v>
      </c>
      <c r="L51" s="409" t="s">
        <v>680</v>
      </c>
      <c r="M51" s="412">
        <v>12474.647921816522</v>
      </c>
      <c r="N51" s="409" t="s">
        <v>2247</v>
      </c>
      <c r="O51" s="412">
        <v>1614602.9060471004</v>
      </c>
      <c r="P51" s="409" t="s">
        <v>3382</v>
      </c>
    </row>
    <row r="52" spans="1:16" ht="26.1" customHeight="1">
      <c r="A52" s="409" t="s">
        <v>2262</v>
      </c>
      <c r="B52" s="410" t="s">
        <v>21</v>
      </c>
      <c r="C52" s="410"/>
      <c r="D52" s="410" t="s">
        <v>2263</v>
      </c>
      <c r="E52" s="410" t="s">
        <v>730</v>
      </c>
      <c r="F52" s="411" t="s">
        <v>711</v>
      </c>
      <c r="G52" s="409">
        <v>345.85387770702658</v>
      </c>
      <c r="H52" s="409" t="s">
        <v>680</v>
      </c>
      <c r="I52" s="417">
        <v>35.707687999999997</v>
      </c>
      <c r="J52" s="409" t="s">
        <v>680</v>
      </c>
      <c r="K52" s="412">
        <v>12349.642358752661</v>
      </c>
      <c r="L52" s="409" t="s">
        <v>680</v>
      </c>
      <c r="M52" s="412">
        <v>12349.642358752661</v>
      </c>
      <c r="N52" s="409" t="s">
        <v>3383</v>
      </c>
      <c r="O52" s="412">
        <v>1626952.5484058531</v>
      </c>
      <c r="P52" s="409" t="s">
        <v>3384</v>
      </c>
    </row>
    <row r="53" spans="1:16" ht="39" customHeight="1">
      <c r="A53" s="409" t="s">
        <v>3295</v>
      </c>
      <c r="B53" s="410" t="s">
        <v>21</v>
      </c>
      <c r="C53" s="410"/>
      <c r="D53" s="410" t="s">
        <v>3294</v>
      </c>
      <c r="E53" s="410" t="s">
        <v>3293</v>
      </c>
      <c r="F53" s="411" t="s">
        <v>723</v>
      </c>
      <c r="G53" s="409">
        <v>22.487168010606954</v>
      </c>
      <c r="H53" s="409" t="s">
        <v>680</v>
      </c>
      <c r="I53" s="417">
        <v>517.78720199999998</v>
      </c>
      <c r="J53" s="409" t="s">
        <v>680</v>
      </c>
      <c r="K53" s="412">
        <v>11643.567805116081</v>
      </c>
      <c r="L53" s="409" t="s">
        <v>680</v>
      </c>
      <c r="M53" s="412">
        <v>11643.567805116081</v>
      </c>
      <c r="N53" s="409" t="s">
        <v>3385</v>
      </c>
      <c r="O53" s="412">
        <v>1638596.1162109694</v>
      </c>
      <c r="P53" s="409" t="s">
        <v>3386</v>
      </c>
    </row>
    <row r="54" spans="1:16" ht="39" customHeight="1">
      <c r="A54" s="409" t="s">
        <v>2253</v>
      </c>
      <c r="B54" s="410" t="s">
        <v>21</v>
      </c>
      <c r="C54" s="410"/>
      <c r="D54" s="410" t="s">
        <v>2254</v>
      </c>
      <c r="E54" s="410" t="s">
        <v>3293</v>
      </c>
      <c r="F54" s="411" t="s">
        <v>711</v>
      </c>
      <c r="G54" s="409">
        <v>9977.2066744927251</v>
      </c>
      <c r="H54" s="409" t="s">
        <v>680</v>
      </c>
      <c r="I54" s="417">
        <v>1.15767</v>
      </c>
      <c r="J54" s="409" t="s">
        <v>680</v>
      </c>
      <c r="K54" s="412">
        <v>11550.312850859993</v>
      </c>
      <c r="L54" s="409" t="s">
        <v>680</v>
      </c>
      <c r="M54" s="412">
        <v>11550.312850859993</v>
      </c>
      <c r="N54" s="409" t="s">
        <v>3385</v>
      </c>
      <c r="O54" s="412">
        <v>1650146.4290618293</v>
      </c>
      <c r="P54" s="409" t="s">
        <v>3387</v>
      </c>
    </row>
    <row r="55" spans="1:16" ht="24" customHeight="1">
      <c r="A55" s="409" t="s">
        <v>2248</v>
      </c>
      <c r="B55" s="410" t="s">
        <v>65</v>
      </c>
      <c r="C55" s="410"/>
      <c r="D55" s="410" t="s">
        <v>2249</v>
      </c>
      <c r="E55" s="410" t="s">
        <v>730</v>
      </c>
      <c r="F55" s="411" t="s">
        <v>711</v>
      </c>
      <c r="G55" s="409">
        <v>363.41225874277694</v>
      </c>
      <c r="H55" s="409" t="s">
        <v>680</v>
      </c>
      <c r="I55" s="417">
        <v>30.81897622</v>
      </c>
      <c r="J55" s="409" t="s">
        <v>680</v>
      </c>
      <c r="K55" s="412">
        <v>11199.99376025013</v>
      </c>
      <c r="L55" s="409" t="s">
        <v>680</v>
      </c>
      <c r="M55" s="412">
        <v>11199.99376025013</v>
      </c>
      <c r="N55" s="409" t="s">
        <v>3388</v>
      </c>
      <c r="O55" s="412">
        <v>1661346.4228220794</v>
      </c>
      <c r="P55" s="409" t="s">
        <v>3389</v>
      </c>
    </row>
    <row r="56" spans="1:16" ht="26.1" customHeight="1">
      <c r="A56" s="409" t="s">
        <v>1775</v>
      </c>
      <c r="B56" s="410" t="s">
        <v>21</v>
      </c>
      <c r="C56" s="410"/>
      <c r="D56" s="410" t="s">
        <v>1776</v>
      </c>
      <c r="E56" s="410" t="s">
        <v>727</v>
      </c>
      <c r="F56" s="411" t="s">
        <v>39</v>
      </c>
      <c r="G56" s="409">
        <v>62.995552464914319</v>
      </c>
      <c r="H56" s="409" t="s">
        <v>680</v>
      </c>
      <c r="I56" s="417">
        <v>177.56085200000001</v>
      </c>
      <c r="J56" s="409" t="s">
        <v>680</v>
      </c>
      <c r="K56" s="412">
        <v>11185.543967880887</v>
      </c>
      <c r="L56" s="409" t="s">
        <v>680</v>
      </c>
      <c r="M56" s="412">
        <v>11185.543967880887</v>
      </c>
      <c r="N56" s="409" t="s">
        <v>3390</v>
      </c>
      <c r="O56" s="412">
        <v>1672531.9667899604</v>
      </c>
      <c r="P56" s="409" t="s">
        <v>3391</v>
      </c>
    </row>
    <row r="57" spans="1:16" ht="26.1" customHeight="1">
      <c r="A57" s="409" t="s">
        <v>2251</v>
      </c>
      <c r="B57" s="410" t="s">
        <v>65</v>
      </c>
      <c r="C57" s="410"/>
      <c r="D57" s="410" t="s">
        <v>2252</v>
      </c>
      <c r="E57" s="410" t="s">
        <v>727</v>
      </c>
      <c r="F57" s="411" t="s">
        <v>963</v>
      </c>
      <c r="G57" s="409">
        <v>9607.9708481671914</v>
      </c>
      <c r="H57" s="409" t="s">
        <v>680</v>
      </c>
      <c r="I57" s="417">
        <v>1.15767</v>
      </c>
      <c r="J57" s="409" t="s">
        <v>680</v>
      </c>
      <c r="K57" s="412">
        <v>11122.859611797712</v>
      </c>
      <c r="L57" s="409" t="s">
        <v>680</v>
      </c>
      <c r="M57" s="412">
        <v>11122.859611797712</v>
      </c>
      <c r="N57" s="409" t="s">
        <v>3390</v>
      </c>
      <c r="O57" s="412">
        <v>1683654.826401758</v>
      </c>
      <c r="P57" s="409" t="s">
        <v>3392</v>
      </c>
    </row>
    <row r="58" spans="1:16" ht="24" customHeight="1">
      <c r="A58" s="409" t="s">
        <v>1242</v>
      </c>
      <c r="B58" s="410" t="s">
        <v>65</v>
      </c>
      <c r="C58" s="410"/>
      <c r="D58" s="410" t="s">
        <v>1243</v>
      </c>
      <c r="E58" s="410" t="s">
        <v>727</v>
      </c>
      <c r="F58" s="411" t="s">
        <v>758</v>
      </c>
      <c r="G58" s="409">
        <v>22.828573192492435</v>
      </c>
      <c r="H58" s="409" t="s">
        <v>680</v>
      </c>
      <c r="I58" s="417">
        <v>478.36210699999998</v>
      </c>
      <c r="J58" s="409" t="s">
        <v>680</v>
      </c>
      <c r="K58" s="412">
        <v>10920.324372164398</v>
      </c>
      <c r="L58" s="409" t="s">
        <v>680</v>
      </c>
      <c r="M58" s="412">
        <v>10920.324372164398</v>
      </c>
      <c r="N58" s="409" t="s">
        <v>2250</v>
      </c>
      <c r="O58" s="412">
        <v>1694575.1507739224</v>
      </c>
      <c r="P58" s="409" t="s">
        <v>3393</v>
      </c>
    </row>
    <row r="59" spans="1:16" ht="51.95" customHeight="1">
      <c r="A59" s="409" t="s">
        <v>2255</v>
      </c>
      <c r="B59" s="410" t="s">
        <v>65</v>
      </c>
      <c r="C59" s="410"/>
      <c r="D59" s="410" t="s">
        <v>2256</v>
      </c>
      <c r="E59" s="410" t="s">
        <v>730</v>
      </c>
      <c r="F59" s="411" t="s">
        <v>711</v>
      </c>
      <c r="G59" s="409">
        <v>321.74965512886581</v>
      </c>
      <c r="H59" s="409" t="s">
        <v>680</v>
      </c>
      <c r="I59" s="417">
        <v>32.64860934</v>
      </c>
      <c r="J59" s="409" t="s">
        <v>680</v>
      </c>
      <c r="K59" s="412">
        <v>10504.678795582067</v>
      </c>
      <c r="L59" s="409" t="s">
        <v>680</v>
      </c>
      <c r="M59" s="412">
        <v>10504.678795582067</v>
      </c>
      <c r="N59" s="409" t="s">
        <v>2257</v>
      </c>
      <c r="O59" s="412">
        <v>1705079.8295695044</v>
      </c>
      <c r="P59" s="409" t="s">
        <v>3394</v>
      </c>
    </row>
    <row r="60" spans="1:16" ht="78" customHeight="1">
      <c r="A60" s="409" t="s">
        <v>1224</v>
      </c>
      <c r="B60" s="410" t="s">
        <v>21</v>
      </c>
      <c r="C60" s="410"/>
      <c r="D60" s="410" t="s">
        <v>1225</v>
      </c>
      <c r="E60" s="410" t="s">
        <v>727</v>
      </c>
      <c r="F60" s="411" t="s">
        <v>758</v>
      </c>
      <c r="G60" s="409">
        <v>34.822962761052814</v>
      </c>
      <c r="H60" s="409" t="s">
        <v>680</v>
      </c>
      <c r="I60" s="417">
        <v>282.56152100000003</v>
      </c>
      <c r="J60" s="409" t="s">
        <v>680</v>
      </c>
      <c r="K60" s="412">
        <v>9839.6293234894438</v>
      </c>
      <c r="L60" s="409" t="s">
        <v>680</v>
      </c>
      <c r="M60" s="412">
        <v>9839.6293234894438</v>
      </c>
      <c r="N60" s="409" t="s">
        <v>3395</v>
      </c>
      <c r="O60" s="412">
        <v>1714919.4588929939</v>
      </c>
      <c r="P60" s="409" t="s">
        <v>3396</v>
      </c>
    </row>
    <row r="61" spans="1:16" ht="24" customHeight="1">
      <c r="A61" s="409" t="s">
        <v>2258</v>
      </c>
      <c r="B61" s="410" t="s">
        <v>21</v>
      </c>
      <c r="C61" s="410"/>
      <c r="D61" s="410" t="s">
        <v>2259</v>
      </c>
      <c r="E61" s="410" t="s">
        <v>727</v>
      </c>
      <c r="F61" s="411" t="s">
        <v>2260</v>
      </c>
      <c r="G61" s="409">
        <v>36.479183661651284</v>
      </c>
      <c r="H61" s="409" t="s">
        <v>680</v>
      </c>
      <c r="I61" s="417">
        <v>269.47985</v>
      </c>
      <c r="J61" s="409" t="s">
        <v>680</v>
      </c>
      <c r="K61" s="412">
        <v>9830.404941264238</v>
      </c>
      <c r="L61" s="409" t="s">
        <v>680</v>
      </c>
      <c r="M61" s="412">
        <v>9830.404941264238</v>
      </c>
      <c r="N61" s="409" t="s">
        <v>3395</v>
      </c>
      <c r="O61" s="412">
        <v>1724749.8638342582</v>
      </c>
      <c r="P61" s="409" t="s">
        <v>3397</v>
      </c>
    </row>
    <row r="62" spans="1:16" ht="24" customHeight="1">
      <c r="A62" s="409" t="s">
        <v>1145</v>
      </c>
      <c r="B62" s="410" t="s">
        <v>21</v>
      </c>
      <c r="C62" s="410"/>
      <c r="D62" s="410" t="s">
        <v>1146</v>
      </c>
      <c r="E62" s="410" t="s">
        <v>727</v>
      </c>
      <c r="F62" s="411" t="s">
        <v>918</v>
      </c>
      <c r="G62" s="409">
        <v>592.68988176949676</v>
      </c>
      <c r="H62" s="409" t="s">
        <v>680</v>
      </c>
      <c r="I62" s="417">
        <v>16.503229000000001</v>
      </c>
      <c r="J62" s="409" t="s">
        <v>680</v>
      </c>
      <c r="K62" s="412">
        <v>9781.2968448249303</v>
      </c>
      <c r="L62" s="409" t="s">
        <v>680</v>
      </c>
      <c r="M62" s="412">
        <v>9781.2968448249303</v>
      </c>
      <c r="N62" s="409" t="s">
        <v>2261</v>
      </c>
      <c r="O62" s="412">
        <v>1734531.1606790831</v>
      </c>
      <c r="P62" s="409" t="s">
        <v>3398</v>
      </c>
    </row>
    <row r="63" spans="1:16" ht="24" customHeight="1">
      <c r="A63" s="409" t="s">
        <v>1040</v>
      </c>
      <c r="B63" s="410" t="s">
        <v>21</v>
      </c>
      <c r="C63" s="410"/>
      <c r="D63" s="410" t="s">
        <v>1041</v>
      </c>
      <c r="E63" s="410" t="s">
        <v>727</v>
      </c>
      <c r="F63" s="411" t="s">
        <v>74</v>
      </c>
      <c r="G63" s="409">
        <v>24.451647008013577</v>
      </c>
      <c r="H63" s="409" t="s">
        <v>680</v>
      </c>
      <c r="I63" s="417">
        <v>393.170458</v>
      </c>
      <c r="J63" s="409" t="s">
        <v>680</v>
      </c>
      <c r="K63" s="412">
        <v>9613.6652529950279</v>
      </c>
      <c r="L63" s="409" t="s">
        <v>680</v>
      </c>
      <c r="M63" s="412">
        <v>9613.6652529950279</v>
      </c>
      <c r="N63" s="409" t="s">
        <v>2261</v>
      </c>
      <c r="O63" s="412">
        <v>1744144.8259320781</v>
      </c>
      <c r="P63" s="409" t="s">
        <v>3399</v>
      </c>
    </row>
    <row r="64" spans="1:16" ht="26.1" customHeight="1">
      <c r="A64" s="409" t="s">
        <v>905</v>
      </c>
      <c r="B64" s="410" t="s">
        <v>21</v>
      </c>
      <c r="C64" s="410"/>
      <c r="D64" s="410" t="s">
        <v>906</v>
      </c>
      <c r="E64" s="410" t="s">
        <v>727</v>
      </c>
      <c r="F64" s="411" t="s">
        <v>39</v>
      </c>
      <c r="G64" s="409">
        <v>251.98121042996792</v>
      </c>
      <c r="H64" s="409" t="s">
        <v>680</v>
      </c>
      <c r="I64" s="417">
        <v>37.058303000000002</v>
      </c>
      <c r="J64" s="409" t="s">
        <v>680</v>
      </c>
      <c r="K64" s="412">
        <v>9337.9960464205124</v>
      </c>
      <c r="L64" s="409" t="s">
        <v>680</v>
      </c>
      <c r="M64" s="412">
        <v>9337.9960464205124</v>
      </c>
      <c r="N64" s="409" t="s">
        <v>3400</v>
      </c>
      <c r="O64" s="412">
        <v>1753482.8219784987</v>
      </c>
      <c r="P64" s="409" t="s">
        <v>3401</v>
      </c>
    </row>
    <row r="65" spans="1:16" ht="24" customHeight="1">
      <c r="A65" s="409" t="s">
        <v>1344</v>
      </c>
      <c r="B65" s="410" t="s">
        <v>65</v>
      </c>
      <c r="C65" s="410"/>
      <c r="D65" s="410" t="s">
        <v>1345</v>
      </c>
      <c r="E65" s="410" t="s">
        <v>727</v>
      </c>
      <c r="F65" s="411" t="s">
        <v>954</v>
      </c>
      <c r="G65" s="409">
        <v>9625.2913257480468</v>
      </c>
      <c r="H65" s="409" t="s">
        <v>680</v>
      </c>
      <c r="I65" s="417">
        <v>0.88754699999999997</v>
      </c>
      <c r="J65" s="409" t="s">
        <v>680</v>
      </c>
      <c r="K65" s="412">
        <v>8542.8984402937022</v>
      </c>
      <c r="L65" s="409" t="s">
        <v>680</v>
      </c>
      <c r="M65" s="412">
        <v>8542.8984402937022</v>
      </c>
      <c r="N65" s="409" t="s">
        <v>2266</v>
      </c>
      <c r="O65" s="412">
        <v>1762025.7204187922</v>
      </c>
      <c r="P65" s="409" t="s">
        <v>3402</v>
      </c>
    </row>
    <row r="66" spans="1:16" ht="26.1" customHeight="1">
      <c r="A66" s="409" t="s">
        <v>2264</v>
      </c>
      <c r="B66" s="410" t="s">
        <v>21</v>
      </c>
      <c r="C66" s="410"/>
      <c r="D66" s="410" t="s">
        <v>2265</v>
      </c>
      <c r="E66" s="410" t="s">
        <v>730</v>
      </c>
      <c r="F66" s="411" t="s">
        <v>711</v>
      </c>
      <c r="G66" s="409">
        <v>310.12460999539002</v>
      </c>
      <c r="H66" s="409" t="s">
        <v>680</v>
      </c>
      <c r="I66" s="417">
        <v>27.205245000000001</v>
      </c>
      <c r="J66" s="409" t="s">
        <v>680</v>
      </c>
      <c r="K66" s="412">
        <v>8437.0159954540341</v>
      </c>
      <c r="L66" s="409" t="s">
        <v>680</v>
      </c>
      <c r="M66" s="412">
        <v>8437.0159954540341</v>
      </c>
      <c r="N66" s="409" t="s">
        <v>2266</v>
      </c>
      <c r="O66" s="412">
        <v>1770462.7364142463</v>
      </c>
      <c r="P66" s="409" t="s">
        <v>3403</v>
      </c>
    </row>
    <row r="67" spans="1:16" ht="24" customHeight="1">
      <c r="A67" s="409" t="s">
        <v>1854</v>
      </c>
      <c r="B67" s="410" t="s">
        <v>21</v>
      </c>
      <c r="C67" s="410"/>
      <c r="D67" s="410" t="s">
        <v>1855</v>
      </c>
      <c r="E67" s="410" t="s">
        <v>727</v>
      </c>
      <c r="F67" s="411" t="s">
        <v>6</v>
      </c>
      <c r="G67" s="409">
        <v>265.84829736984221</v>
      </c>
      <c r="H67" s="409" t="s">
        <v>680</v>
      </c>
      <c r="I67" s="417">
        <v>30.176597999999998</v>
      </c>
      <c r="J67" s="409" t="s">
        <v>680</v>
      </c>
      <c r="K67" s="412">
        <v>8022.3971987141858</v>
      </c>
      <c r="L67" s="409" t="s">
        <v>680</v>
      </c>
      <c r="M67" s="412">
        <v>8022.3971987141858</v>
      </c>
      <c r="N67" s="409" t="s">
        <v>3404</v>
      </c>
      <c r="O67" s="412">
        <v>1778485.1336129606</v>
      </c>
      <c r="P67" s="409" t="s">
        <v>3405</v>
      </c>
    </row>
    <row r="68" spans="1:16" ht="26.1" customHeight="1">
      <c r="A68" s="409" t="s">
        <v>2267</v>
      </c>
      <c r="B68" s="410" t="s">
        <v>21</v>
      </c>
      <c r="C68" s="410"/>
      <c r="D68" s="410" t="s">
        <v>2268</v>
      </c>
      <c r="E68" s="410" t="s">
        <v>730</v>
      </c>
      <c r="F68" s="411" t="s">
        <v>711</v>
      </c>
      <c r="G68" s="409">
        <v>256.8206534702839</v>
      </c>
      <c r="H68" s="409" t="s">
        <v>680</v>
      </c>
      <c r="I68" s="417">
        <v>30.806885000000001</v>
      </c>
      <c r="J68" s="409" t="s">
        <v>680</v>
      </c>
      <c r="K68" s="412">
        <v>7911.8443370838877</v>
      </c>
      <c r="L68" s="409" t="s">
        <v>680</v>
      </c>
      <c r="M68" s="412">
        <v>7911.8443370838877</v>
      </c>
      <c r="N68" s="409" t="s">
        <v>3404</v>
      </c>
      <c r="O68" s="412">
        <v>1786396.9779500444</v>
      </c>
      <c r="P68" s="409" t="s">
        <v>3406</v>
      </c>
    </row>
    <row r="69" spans="1:16" ht="39" customHeight="1">
      <c r="A69" s="409" t="s">
        <v>1358</v>
      </c>
      <c r="B69" s="410" t="s">
        <v>21</v>
      </c>
      <c r="C69" s="410"/>
      <c r="D69" s="410" t="s">
        <v>1359</v>
      </c>
      <c r="E69" s="410" t="s">
        <v>727</v>
      </c>
      <c r="F69" s="411" t="s">
        <v>781</v>
      </c>
      <c r="G69" s="409">
        <v>35.397707413183298</v>
      </c>
      <c r="H69" s="409" t="s">
        <v>680</v>
      </c>
      <c r="I69" s="417">
        <v>220.60045</v>
      </c>
      <c r="J69" s="409" t="s">
        <v>680</v>
      </c>
      <c r="K69" s="412">
        <v>7808.7501843165719</v>
      </c>
      <c r="L69" s="409" t="s">
        <v>680</v>
      </c>
      <c r="M69" s="412">
        <v>7808.7501843165719</v>
      </c>
      <c r="N69" s="409" t="s">
        <v>2269</v>
      </c>
      <c r="O69" s="412">
        <v>1794205.7281343611</v>
      </c>
      <c r="P69" s="409" t="s">
        <v>3407</v>
      </c>
    </row>
    <row r="70" spans="1:16" ht="24" customHeight="1">
      <c r="A70" s="409" t="s">
        <v>892</v>
      </c>
      <c r="B70" s="410" t="s">
        <v>21</v>
      </c>
      <c r="C70" s="410"/>
      <c r="D70" s="410" t="s">
        <v>893</v>
      </c>
      <c r="E70" s="410" t="s">
        <v>727</v>
      </c>
      <c r="F70" s="411" t="s">
        <v>74</v>
      </c>
      <c r="G70" s="409">
        <v>663.25152475018194</v>
      </c>
      <c r="H70" s="409" t="s">
        <v>680</v>
      </c>
      <c r="I70" s="417">
        <v>11.731056000000001</v>
      </c>
      <c r="J70" s="409" t="s">
        <v>680</v>
      </c>
      <c r="K70" s="412">
        <v>7780.64077892977</v>
      </c>
      <c r="L70" s="409" t="s">
        <v>680</v>
      </c>
      <c r="M70" s="412">
        <v>7780.64077892977</v>
      </c>
      <c r="N70" s="409" t="s">
        <v>2269</v>
      </c>
      <c r="O70" s="412">
        <v>1801986.3689132908</v>
      </c>
      <c r="P70" s="409" t="s">
        <v>3408</v>
      </c>
    </row>
    <row r="71" spans="1:16" ht="26.1" customHeight="1">
      <c r="A71" s="409" t="s">
        <v>2276</v>
      </c>
      <c r="B71" s="410" t="s">
        <v>65</v>
      </c>
      <c r="C71" s="410"/>
      <c r="D71" s="410" t="s">
        <v>2277</v>
      </c>
      <c r="E71" s="410" t="s">
        <v>727</v>
      </c>
      <c r="F71" s="411" t="s">
        <v>963</v>
      </c>
      <c r="G71" s="409">
        <v>3988.8060762991699</v>
      </c>
      <c r="H71" s="409" t="s">
        <v>680</v>
      </c>
      <c r="I71" s="417">
        <v>1.9294500000000001</v>
      </c>
      <c r="J71" s="409" t="s">
        <v>680</v>
      </c>
      <c r="K71" s="412">
        <v>7696.2018839154334</v>
      </c>
      <c r="L71" s="409" t="s">
        <v>680</v>
      </c>
      <c r="M71" s="412">
        <v>7696.2018839154334</v>
      </c>
      <c r="N71" s="409" t="s">
        <v>2269</v>
      </c>
      <c r="O71" s="412">
        <v>1809682.5707972061</v>
      </c>
      <c r="P71" s="409" t="s">
        <v>3409</v>
      </c>
    </row>
    <row r="72" spans="1:16" ht="26.1" customHeight="1">
      <c r="A72" s="409" t="s">
        <v>1712</v>
      </c>
      <c r="B72" s="410" t="s">
        <v>65</v>
      </c>
      <c r="C72" s="410"/>
      <c r="D72" s="410" t="s">
        <v>1713</v>
      </c>
      <c r="E72" s="410" t="s">
        <v>727</v>
      </c>
      <c r="F72" s="411" t="s">
        <v>990</v>
      </c>
      <c r="G72" s="409">
        <v>3.9977187574412363</v>
      </c>
      <c r="H72" s="409" t="s">
        <v>680</v>
      </c>
      <c r="I72" s="417">
        <v>1913.8085920000001</v>
      </c>
      <c r="J72" s="409" t="s">
        <v>680</v>
      </c>
      <c r="K72" s="412">
        <v>7650.8685063906023</v>
      </c>
      <c r="L72" s="409" t="s">
        <v>680</v>
      </c>
      <c r="M72" s="412">
        <v>7650.8685063906023</v>
      </c>
      <c r="N72" s="409" t="s">
        <v>2272</v>
      </c>
      <c r="O72" s="412">
        <v>1817333.4393035967</v>
      </c>
      <c r="P72" s="409" t="s">
        <v>3410</v>
      </c>
    </row>
    <row r="73" spans="1:16" ht="26.1" customHeight="1">
      <c r="A73" s="409" t="s">
        <v>2270</v>
      </c>
      <c r="B73" s="410" t="s">
        <v>21</v>
      </c>
      <c r="C73" s="410"/>
      <c r="D73" s="410" t="s">
        <v>2271</v>
      </c>
      <c r="E73" s="410" t="s">
        <v>730</v>
      </c>
      <c r="F73" s="411" t="s">
        <v>711</v>
      </c>
      <c r="G73" s="409">
        <v>249.47386588586858</v>
      </c>
      <c r="H73" s="409" t="s">
        <v>680</v>
      </c>
      <c r="I73" s="417">
        <v>30.420995000000001</v>
      </c>
      <c r="J73" s="409" t="s">
        <v>680</v>
      </c>
      <c r="K73" s="412">
        <v>7589.2432267446784</v>
      </c>
      <c r="L73" s="409" t="s">
        <v>680</v>
      </c>
      <c r="M73" s="412">
        <v>7589.2432267446784</v>
      </c>
      <c r="N73" s="409" t="s">
        <v>2272</v>
      </c>
      <c r="O73" s="412">
        <v>1824922.6825303414</v>
      </c>
      <c r="P73" s="409" t="s">
        <v>3411</v>
      </c>
    </row>
    <row r="74" spans="1:16" ht="26.1" customHeight="1">
      <c r="A74" s="409" t="s">
        <v>733</v>
      </c>
      <c r="B74" s="410" t="s">
        <v>21</v>
      </c>
      <c r="C74" s="410"/>
      <c r="D74" s="410" t="s">
        <v>734</v>
      </c>
      <c r="E74" s="410" t="s">
        <v>3293</v>
      </c>
      <c r="F74" s="411" t="s">
        <v>723</v>
      </c>
      <c r="G74" s="409">
        <v>22.487168010606954</v>
      </c>
      <c r="H74" s="409" t="s">
        <v>680</v>
      </c>
      <c r="I74" s="417">
        <v>337.38362699999999</v>
      </c>
      <c r="J74" s="409" t="s">
        <v>680</v>
      </c>
      <c r="K74" s="412">
        <v>7586.802304376949</v>
      </c>
      <c r="L74" s="409" t="s">
        <v>680</v>
      </c>
      <c r="M74" s="412">
        <v>7586.802304376949</v>
      </c>
      <c r="N74" s="409" t="s">
        <v>2272</v>
      </c>
      <c r="O74" s="412">
        <v>1832509.4848347185</v>
      </c>
      <c r="P74" s="409" t="s">
        <v>3412</v>
      </c>
    </row>
    <row r="75" spans="1:16" ht="24" customHeight="1">
      <c r="A75" s="409" t="s">
        <v>2273</v>
      </c>
      <c r="B75" s="410" t="s">
        <v>65</v>
      </c>
      <c r="C75" s="410"/>
      <c r="D75" s="410" t="s">
        <v>2274</v>
      </c>
      <c r="E75" s="410" t="s">
        <v>730</v>
      </c>
      <c r="F75" s="411" t="s">
        <v>711</v>
      </c>
      <c r="G75" s="409">
        <v>238.85179730825101</v>
      </c>
      <c r="H75" s="409" t="s">
        <v>680</v>
      </c>
      <c r="I75" s="417">
        <v>30.81897622</v>
      </c>
      <c r="J75" s="409" t="s">
        <v>680</v>
      </c>
      <c r="K75" s="412">
        <v>7361.1678613472477</v>
      </c>
      <c r="L75" s="409" t="s">
        <v>680</v>
      </c>
      <c r="M75" s="412">
        <v>7361.1678613472477</v>
      </c>
      <c r="N75" s="409" t="s">
        <v>2275</v>
      </c>
      <c r="O75" s="412">
        <v>1839870.6526960656</v>
      </c>
      <c r="P75" s="409" t="s">
        <v>3413</v>
      </c>
    </row>
    <row r="76" spans="1:16" ht="24" customHeight="1">
      <c r="A76" s="409" t="s">
        <v>1974</v>
      </c>
      <c r="B76" s="410" t="s">
        <v>21</v>
      </c>
      <c r="C76" s="410"/>
      <c r="D76" s="410" t="s">
        <v>1975</v>
      </c>
      <c r="E76" s="410" t="s">
        <v>727</v>
      </c>
      <c r="F76" s="411" t="s">
        <v>6</v>
      </c>
      <c r="G76" s="409">
        <v>0.99942968936030907</v>
      </c>
      <c r="H76" s="409" t="s">
        <v>680</v>
      </c>
      <c r="I76" s="417">
        <v>7300.7429510000002</v>
      </c>
      <c r="J76" s="409" t="s">
        <v>680</v>
      </c>
      <c r="K76" s="412">
        <v>7296.579259617396</v>
      </c>
      <c r="L76" s="409" t="s">
        <v>680</v>
      </c>
      <c r="M76" s="412">
        <v>7296.579259617396</v>
      </c>
      <c r="N76" s="409" t="s">
        <v>2275</v>
      </c>
      <c r="O76" s="412">
        <v>1847167.2319556831</v>
      </c>
      <c r="P76" s="409" t="s">
        <v>3414</v>
      </c>
    </row>
    <row r="77" spans="1:16" ht="26.1" customHeight="1">
      <c r="A77" s="409" t="s">
        <v>2098</v>
      </c>
      <c r="B77" s="410" t="s">
        <v>21</v>
      </c>
      <c r="C77" s="410"/>
      <c r="D77" s="410" t="s">
        <v>2099</v>
      </c>
      <c r="E77" s="410" t="s">
        <v>727</v>
      </c>
      <c r="F77" s="411" t="s">
        <v>74</v>
      </c>
      <c r="G77" s="409">
        <v>7236.4927980577168</v>
      </c>
      <c r="H77" s="409" t="s">
        <v>680</v>
      </c>
      <c r="I77" s="417">
        <v>0.99045099999999997</v>
      </c>
      <c r="J77" s="409" t="s">
        <v>680</v>
      </c>
      <c r="K77" s="412">
        <v>7167.3915283290635</v>
      </c>
      <c r="L77" s="409" t="s">
        <v>680</v>
      </c>
      <c r="M77" s="412">
        <v>7167.3915283290635</v>
      </c>
      <c r="N77" s="409" t="s">
        <v>2278</v>
      </c>
      <c r="O77" s="412">
        <v>1854334.6234840122</v>
      </c>
      <c r="P77" s="409" t="s">
        <v>3415</v>
      </c>
    </row>
    <row r="78" spans="1:16" ht="26.1" customHeight="1">
      <c r="A78" s="409" t="s">
        <v>2288</v>
      </c>
      <c r="B78" s="410" t="s">
        <v>21</v>
      </c>
      <c r="C78" s="410"/>
      <c r="D78" s="410" t="s">
        <v>2289</v>
      </c>
      <c r="E78" s="410" t="s">
        <v>727</v>
      </c>
      <c r="F78" s="411" t="s">
        <v>74</v>
      </c>
      <c r="G78" s="409">
        <v>4065.4011235449902</v>
      </c>
      <c r="H78" s="409" t="s">
        <v>680</v>
      </c>
      <c r="I78" s="417">
        <v>1.710779</v>
      </c>
      <c r="J78" s="409" t="s">
        <v>680</v>
      </c>
      <c r="K78" s="412">
        <v>6955.002868737175</v>
      </c>
      <c r="L78" s="409" t="s">
        <v>680</v>
      </c>
      <c r="M78" s="412">
        <v>6955.002868737175</v>
      </c>
      <c r="N78" s="409" t="s">
        <v>2278</v>
      </c>
      <c r="O78" s="412">
        <v>1861289.6263527493</v>
      </c>
      <c r="P78" s="409" t="s">
        <v>3416</v>
      </c>
    </row>
    <row r="79" spans="1:16" ht="65.099999999999994" customHeight="1">
      <c r="A79" s="409" t="s">
        <v>2279</v>
      </c>
      <c r="B79" s="410" t="s">
        <v>21</v>
      </c>
      <c r="C79" s="410"/>
      <c r="D79" s="410" t="s">
        <v>2280</v>
      </c>
      <c r="E79" s="410" t="s">
        <v>730</v>
      </c>
      <c r="F79" s="411" t="s">
        <v>711</v>
      </c>
      <c r="G79" s="409">
        <v>224.71020728428752</v>
      </c>
      <c r="H79" s="409" t="s">
        <v>680</v>
      </c>
      <c r="I79" s="417">
        <v>30.806885000000001</v>
      </c>
      <c r="J79" s="409" t="s">
        <v>680</v>
      </c>
      <c r="K79" s="412">
        <v>6922.6215141332077</v>
      </c>
      <c r="L79" s="409" t="s">
        <v>680</v>
      </c>
      <c r="M79" s="412">
        <v>6922.6215141332077</v>
      </c>
      <c r="N79" s="409" t="s">
        <v>2281</v>
      </c>
      <c r="O79" s="412">
        <v>1868212.2478668825</v>
      </c>
      <c r="P79" s="409" t="s">
        <v>3417</v>
      </c>
    </row>
    <row r="80" spans="1:16" ht="26.1" customHeight="1">
      <c r="A80" s="409" t="s">
        <v>2000</v>
      </c>
      <c r="B80" s="410" t="s">
        <v>65</v>
      </c>
      <c r="C80" s="410"/>
      <c r="D80" s="410" t="s">
        <v>3081</v>
      </c>
      <c r="E80" s="410" t="s">
        <v>727</v>
      </c>
      <c r="F80" s="411" t="s">
        <v>1095</v>
      </c>
      <c r="G80" s="409">
        <v>72.531610845945707</v>
      </c>
      <c r="H80" s="409" t="s">
        <v>680</v>
      </c>
      <c r="I80" s="417">
        <v>94.658816999999999</v>
      </c>
      <c r="J80" s="409" t="s">
        <v>680</v>
      </c>
      <c r="K80" s="412">
        <v>6865.7564777815905</v>
      </c>
      <c r="L80" s="409" t="s">
        <v>680</v>
      </c>
      <c r="M80" s="412">
        <v>6865.7564777815905</v>
      </c>
      <c r="N80" s="409" t="s">
        <v>2281</v>
      </c>
      <c r="O80" s="412">
        <v>1875078.004344664</v>
      </c>
      <c r="P80" s="409" t="s">
        <v>3418</v>
      </c>
    </row>
    <row r="81" spans="1:16" ht="39" customHeight="1">
      <c r="A81" s="409" t="s">
        <v>2282</v>
      </c>
      <c r="B81" s="410" t="s">
        <v>65</v>
      </c>
      <c r="C81" s="410"/>
      <c r="D81" s="410" t="s">
        <v>2283</v>
      </c>
      <c r="E81" s="410" t="s">
        <v>730</v>
      </c>
      <c r="F81" s="411" t="s">
        <v>711</v>
      </c>
      <c r="G81" s="409">
        <v>251.62832100865415</v>
      </c>
      <c r="H81" s="409" t="s">
        <v>680</v>
      </c>
      <c r="I81" s="417">
        <v>27.211419240000001</v>
      </c>
      <c r="J81" s="409" t="s">
        <v>680</v>
      </c>
      <c r="K81" s="412">
        <v>6847.1637356237879</v>
      </c>
      <c r="L81" s="409" t="s">
        <v>680</v>
      </c>
      <c r="M81" s="412">
        <v>6847.1637356237879</v>
      </c>
      <c r="N81" s="409" t="s">
        <v>2281</v>
      </c>
      <c r="O81" s="412">
        <v>1881925.168080288</v>
      </c>
      <c r="P81" s="409" t="s">
        <v>3419</v>
      </c>
    </row>
    <row r="82" spans="1:16" ht="39" customHeight="1">
      <c r="A82" s="404" t="s">
        <v>932</v>
      </c>
      <c r="B82" s="403" t="s">
        <v>21</v>
      </c>
      <c r="C82" s="403"/>
      <c r="D82" s="403" t="s">
        <v>933</v>
      </c>
      <c r="E82" s="403" t="s">
        <v>727</v>
      </c>
      <c r="F82" s="405" t="s">
        <v>758</v>
      </c>
      <c r="G82" s="404">
        <v>131.63788267471438</v>
      </c>
      <c r="H82" s="404" t="s">
        <v>680</v>
      </c>
      <c r="I82" s="418">
        <v>50.628768000000001</v>
      </c>
      <c r="J82" s="404" t="s">
        <v>680</v>
      </c>
      <c r="K82" s="407">
        <v>6664.6638219493343</v>
      </c>
      <c r="L82" s="404" t="s">
        <v>680</v>
      </c>
      <c r="M82" s="407">
        <v>6664.6638219493343</v>
      </c>
      <c r="N82" s="404" t="s">
        <v>2284</v>
      </c>
      <c r="O82" s="407">
        <v>1888589.8319022371</v>
      </c>
      <c r="P82" s="404" t="s">
        <v>3420</v>
      </c>
    </row>
    <row r="83" spans="1:16" ht="24" customHeight="1">
      <c r="A83" s="404" t="s">
        <v>2285</v>
      </c>
      <c r="B83" s="403" t="s">
        <v>65</v>
      </c>
      <c r="C83" s="403"/>
      <c r="D83" s="403" t="s">
        <v>2286</v>
      </c>
      <c r="E83" s="403" t="s">
        <v>727</v>
      </c>
      <c r="F83" s="405" t="s">
        <v>990</v>
      </c>
      <c r="G83" s="404">
        <v>193.88935973589997</v>
      </c>
      <c r="H83" s="404" t="s">
        <v>680</v>
      </c>
      <c r="I83" s="418">
        <v>34.176991000000001</v>
      </c>
      <c r="J83" s="404" t="s">
        <v>680</v>
      </c>
      <c r="K83" s="407">
        <v>6626.5549026896151</v>
      </c>
      <c r="L83" s="404" t="s">
        <v>680</v>
      </c>
      <c r="M83" s="407">
        <v>6626.5549026896151</v>
      </c>
      <c r="N83" s="404" t="s">
        <v>2284</v>
      </c>
      <c r="O83" s="407">
        <v>1895216.3868049269</v>
      </c>
      <c r="P83" s="404" t="s">
        <v>3421</v>
      </c>
    </row>
    <row r="84" spans="1:16" ht="24" customHeight="1">
      <c r="A84" s="404" t="s">
        <v>1795</v>
      </c>
      <c r="B84" s="403" t="s">
        <v>21</v>
      </c>
      <c r="C84" s="403"/>
      <c r="D84" s="403" t="s">
        <v>1796</v>
      </c>
      <c r="E84" s="403" t="s">
        <v>727</v>
      </c>
      <c r="F84" s="405" t="s">
        <v>6</v>
      </c>
      <c r="G84" s="404">
        <v>4.9971484468015452</v>
      </c>
      <c r="H84" s="404" t="s">
        <v>680</v>
      </c>
      <c r="I84" s="418">
        <v>1294.185019</v>
      </c>
      <c r="J84" s="404" t="s">
        <v>680</v>
      </c>
      <c r="K84" s="407">
        <v>6467.2346575696783</v>
      </c>
      <c r="L84" s="404" t="s">
        <v>680</v>
      </c>
      <c r="M84" s="407">
        <v>6467.2346575696783</v>
      </c>
      <c r="N84" s="404" t="s">
        <v>2287</v>
      </c>
      <c r="O84" s="407">
        <v>1901683.6214624965</v>
      </c>
      <c r="P84" s="404" t="s">
        <v>3422</v>
      </c>
    </row>
    <row r="85" spans="1:16" ht="39" customHeight="1">
      <c r="A85" s="404" t="s">
        <v>1760</v>
      </c>
      <c r="B85" s="403" t="s">
        <v>21</v>
      </c>
      <c r="C85" s="403"/>
      <c r="D85" s="403" t="s">
        <v>1761</v>
      </c>
      <c r="E85" s="403" t="s">
        <v>727</v>
      </c>
      <c r="F85" s="405" t="s">
        <v>39</v>
      </c>
      <c r="G85" s="404">
        <v>86.225796449560661</v>
      </c>
      <c r="H85" s="404" t="s">
        <v>680</v>
      </c>
      <c r="I85" s="418">
        <v>74.759755999999996</v>
      </c>
      <c r="J85" s="404" t="s">
        <v>680</v>
      </c>
      <c r="K85" s="407">
        <v>6446.219503474822</v>
      </c>
      <c r="L85" s="404" t="s">
        <v>680</v>
      </c>
      <c r="M85" s="407">
        <v>6446.219503474822</v>
      </c>
      <c r="N85" s="404" t="s">
        <v>2287</v>
      </c>
      <c r="O85" s="407">
        <v>1908129.8409659714</v>
      </c>
      <c r="P85" s="404" t="s">
        <v>3423</v>
      </c>
    </row>
    <row r="86" spans="1:16" ht="39" customHeight="1">
      <c r="A86" s="404" t="s">
        <v>922</v>
      </c>
      <c r="B86" s="403" t="s">
        <v>21</v>
      </c>
      <c r="C86" s="403"/>
      <c r="D86" s="403" t="s">
        <v>923</v>
      </c>
      <c r="E86" s="403" t="s">
        <v>727</v>
      </c>
      <c r="F86" s="405" t="s">
        <v>918</v>
      </c>
      <c r="G86" s="404">
        <v>100.39220458596085</v>
      </c>
      <c r="H86" s="404" t="s">
        <v>680</v>
      </c>
      <c r="I86" s="418">
        <v>63.864795000000001</v>
      </c>
      <c r="J86" s="404" t="s">
        <v>680</v>
      </c>
      <c r="K86" s="407">
        <v>6411.52756548045</v>
      </c>
      <c r="L86" s="404" t="s">
        <v>680</v>
      </c>
      <c r="M86" s="407">
        <v>6411.52756548045</v>
      </c>
      <c r="N86" s="404" t="s">
        <v>2287</v>
      </c>
      <c r="O86" s="407">
        <v>1914541.3685314518</v>
      </c>
      <c r="P86" s="404" t="s">
        <v>3424</v>
      </c>
    </row>
    <row r="87" spans="1:16" ht="51.95" customHeight="1">
      <c r="A87" s="404" t="s">
        <v>1382</v>
      </c>
      <c r="B87" s="403" t="s">
        <v>1383</v>
      </c>
      <c r="C87" s="403"/>
      <c r="D87" s="403" t="s">
        <v>1384</v>
      </c>
      <c r="E87" s="403" t="s">
        <v>727</v>
      </c>
      <c r="F87" s="405" t="s">
        <v>990</v>
      </c>
      <c r="G87" s="404">
        <v>5.9965781361618546</v>
      </c>
      <c r="H87" s="404" t="s">
        <v>680</v>
      </c>
      <c r="I87" s="418">
        <v>1063.25558</v>
      </c>
      <c r="J87" s="404" t="s">
        <v>680</v>
      </c>
      <c r="K87" s="407">
        <v>6375.8951641800913</v>
      </c>
      <c r="L87" s="404" t="s">
        <v>680</v>
      </c>
      <c r="M87" s="407">
        <v>6375.8951641800913</v>
      </c>
      <c r="N87" s="404" t="s">
        <v>2287</v>
      </c>
      <c r="O87" s="407">
        <v>1920917.2636956319</v>
      </c>
      <c r="P87" s="404" t="s">
        <v>3425</v>
      </c>
    </row>
    <row r="88" spans="1:16" ht="51.95" customHeight="1">
      <c r="A88" s="404" t="s">
        <v>1220</v>
      </c>
      <c r="B88" s="403" t="s">
        <v>21</v>
      </c>
      <c r="C88" s="403"/>
      <c r="D88" s="403" t="s">
        <v>1221</v>
      </c>
      <c r="E88" s="403" t="s">
        <v>727</v>
      </c>
      <c r="F88" s="405" t="s">
        <v>6</v>
      </c>
      <c r="G88" s="404">
        <v>63.423808086805217</v>
      </c>
      <c r="H88" s="404" t="s">
        <v>680</v>
      </c>
      <c r="I88" s="418">
        <v>96.549678</v>
      </c>
      <c r="J88" s="404" t="s">
        <v>680</v>
      </c>
      <c r="K88" s="407">
        <v>6123.5482483148398</v>
      </c>
      <c r="L88" s="404" t="s">
        <v>680</v>
      </c>
      <c r="M88" s="407">
        <v>6123.5482483148398</v>
      </c>
      <c r="N88" s="404" t="s">
        <v>2290</v>
      </c>
      <c r="O88" s="407">
        <v>1927040.8119439466</v>
      </c>
      <c r="P88" s="404" t="s">
        <v>3426</v>
      </c>
    </row>
    <row r="89" spans="1:16" ht="39" customHeight="1">
      <c r="A89" s="404" t="s">
        <v>1248</v>
      </c>
      <c r="B89" s="403" t="s">
        <v>21</v>
      </c>
      <c r="C89" s="403"/>
      <c r="D89" s="403" t="s">
        <v>1249</v>
      </c>
      <c r="E89" s="403" t="s">
        <v>727</v>
      </c>
      <c r="F89" s="405" t="s">
        <v>6</v>
      </c>
      <c r="G89" s="404">
        <v>18.57243789685144</v>
      </c>
      <c r="H89" s="404" t="s">
        <v>680</v>
      </c>
      <c r="I89" s="418">
        <v>321.96089000000001</v>
      </c>
      <c r="J89" s="404" t="s">
        <v>680</v>
      </c>
      <c r="K89" s="407">
        <v>5979.5986347400176</v>
      </c>
      <c r="L89" s="404" t="s">
        <v>680</v>
      </c>
      <c r="M89" s="407">
        <v>5979.5986347400176</v>
      </c>
      <c r="N89" s="404" t="s">
        <v>2291</v>
      </c>
      <c r="O89" s="407">
        <v>1933020.4105786867</v>
      </c>
      <c r="P89" s="404" t="s">
        <v>3427</v>
      </c>
    </row>
    <row r="90" spans="1:16" ht="39" customHeight="1">
      <c r="A90" s="404" t="s">
        <v>1959</v>
      </c>
      <c r="B90" s="403" t="s">
        <v>21</v>
      </c>
      <c r="C90" s="403"/>
      <c r="D90" s="403" t="s">
        <v>1960</v>
      </c>
      <c r="E90" s="403" t="s">
        <v>727</v>
      </c>
      <c r="F90" s="405" t="s">
        <v>39</v>
      </c>
      <c r="G90" s="404">
        <v>268.4212291621314</v>
      </c>
      <c r="H90" s="404" t="s">
        <v>680</v>
      </c>
      <c r="I90" s="418">
        <v>21.712744000000001</v>
      </c>
      <c r="J90" s="404" t="s">
        <v>680</v>
      </c>
      <c r="K90" s="407">
        <v>5828.1614329626937</v>
      </c>
      <c r="L90" s="404" t="s">
        <v>680</v>
      </c>
      <c r="M90" s="407">
        <v>5828.1614329626937</v>
      </c>
      <c r="N90" s="404" t="s">
        <v>2291</v>
      </c>
      <c r="O90" s="407">
        <v>1938848.5720116494</v>
      </c>
      <c r="P90" s="404" t="s">
        <v>3428</v>
      </c>
    </row>
    <row r="91" spans="1:16" ht="26.1" customHeight="1">
      <c r="A91" s="404" t="s">
        <v>1218</v>
      </c>
      <c r="B91" s="403" t="s">
        <v>21</v>
      </c>
      <c r="C91" s="403"/>
      <c r="D91" s="403" t="s">
        <v>1219</v>
      </c>
      <c r="E91" s="403" t="s">
        <v>727</v>
      </c>
      <c r="F91" s="405" t="s">
        <v>39</v>
      </c>
      <c r="G91" s="404">
        <v>170.118029525776</v>
      </c>
      <c r="H91" s="404" t="s">
        <v>680</v>
      </c>
      <c r="I91" s="418">
        <v>32.054595999999997</v>
      </c>
      <c r="J91" s="404" t="s">
        <v>680</v>
      </c>
      <c r="K91" s="407">
        <v>5453.0647087648213</v>
      </c>
      <c r="L91" s="404" t="s">
        <v>680</v>
      </c>
      <c r="M91" s="407">
        <v>5453.0647087648213</v>
      </c>
      <c r="N91" s="404" t="s">
        <v>2292</v>
      </c>
      <c r="O91" s="407">
        <v>1944301.6367204143</v>
      </c>
      <c r="P91" s="404" t="s">
        <v>3429</v>
      </c>
    </row>
    <row r="92" spans="1:16" ht="26.1" customHeight="1">
      <c r="A92" s="404" t="s">
        <v>2296</v>
      </c>
      <c r="B92" s="403" t="s">
        <v>65</v>
      </c>
      <c r="C92" s="403"/>
      <c r="D92" s="403" t="s">
        <v>2297</v>
      </c>
      <c r="E92" s="403" t="s">
        <v>727</v>
      </c>
      <c r="F92" s="405" t="s">
        <v>990</v>
      </c>
      <c r="G92" s="404">
        <v>387.77871947179995</v>
      </c>
      <c r="H92" s="404" t="s">
        <v>680</v>
      </c>
      <c r="I92" s="418">
        <v>14.020670000000001</v>
      </c>
      <c r="J92" s="404" t="s">
        <v>680</v>
      </c>
      <c r="K92" s="407">
        <v>5436.9174587366806</v>
      </c>
      <c r="L92" s="404" t="s">
        <v>680</v>
      </c>
      <c r="M92" s="407">
        <v>5436.9174587366806</v>
      </c>
      <c r="N92" s="404" t="s">
        <v>2292</v>
      </c>
      <c r="O92" s="407">
        <v>1949738.5541791508</v>
      </c>
      <c r="P92" s="404" t="s">
        <v>3430</v>
      </c>
    </row>
    <row r="93" spans="1:16" ht="39" customHeight="1">
      <c r="A93" s="404" t="s">
        <v>890</v>
      </c>
      <c r="B93" s="403" t="s">
        <v>21</v>
      </c>
      <c r="C93" s="403"/>
      <c r="D93" s="403" t="s">
        <v>891</v>
      </c>
      <c r="E93" s="403" t="s">
        <v>727</v>
      </c>
      <c r="F93" s="405" t="s">
        <v>74</v>
      </c>
      <c r="G93" s="404">
        <v>389.15793244311715</v>
      </c>
      <c r="H93" s="404" t="s">
        <v>680</v>
      </c>
      <c r="I93" s="418">
        <v>13.377520000000001</v>
      </c>
      <c r="J93" s="404" t="s">
        <v>680</v>
      </c>
      <c r="K93" s="407">
        <v>5205.9680244164483</v>
      </c>
      <c r="L93" s="404" t="s">
        <v>680</v>
      </c>
      <c r="M93" s="407">
        <v>5205.9680244164483</v>
      </c>
      <c r="N93" s="404" t="s">
        <v>2295</v>
      </c>
      <c r="O93" s="407">
        <v>1954944.5222035674</v>
      </c>
      <c r="P93" s="404" t="s">
        <v>3431</v>
      </c>
    </row>
    <row r="94" spans="1:16" ht="51.95" customHeight="1">
      <c r="A94" s="404" t="s">
        <v>1941</v>
      </c>
      <c r="B94" s="403" t="s">
        <v>65</v>
      </c>
      <c r="C94" s="403"/>
      <c r="D94" s="403" t="s">
        <v>1942</v>
      </c>
      <c r="E94" s="403" t="s">
        <v>727</v>
      </c>
      <c r="F94" s="405" t="s">
        <v>1095</v>
      </c>
      <c r="G94" s="404">
        <v>77.955515770104114</v>
      </c>
      <c r="H94" s="404" t="s">
        <v>680</v>
      </c>
      <c r="I94" s="418">
        <v>66.630340000000004</v>
      </c>
      <c r="J94" s="404" t="s">
        <v>680</v>
      </c>
      <c r="K94" s="407">
        <v>5194.2025206373983</v>
      </c>
      <c r="L94" s="404" t="s">
        <v>680</v>
      </c>
      <c r="M94" s="407">
        <v>5194.2025206373983</v>
      </c>
      <c r="N94" s="404" t="s">
        <v>2295</v>
      </c>
      <c r="O94" s="407">
        <v>1960138.7247242047</v>
      </c>
      <c r="P94" s="404" t="s">
        <v>3432</v>
      </c>
    </row>
    <row r="95" spans="1:16" ht="26.1" customHeight="1">
      <c r="A95" s="404" t="s">
        <v>2302</v>
      </c>
      <c r="B95" s="403" t="s">
        <v>21</v>
      </c>
      <c r="C95" s="403"/>
      <c r="D95" s="403" t="s">
        <v>2303</v>
      </c>
      <c r="E95" s="403" t="s">
        <v>3293</v>
      </c>
      <c r="F95" s="405" t="s">
        <v>711</v>
      </c>
      <c r="G95" s="404">
        <v>1745.1153209949198</v>
      </c>
      <c r="H95" s="404" t="s">
        <v>680</v>
      </c>
      <c r="I95" s="418">
        <v>2.9713530000000001</v>
      </c>
      <c r="J95" s="404" t="s">
        <v>680</v>
      </c>
      <c r="K95" s="407">
        <v>5185.3536443842177</v>
      </c>
      <c r="L95" s="404" t="s">
        <v>680</v>
      </c>
      <c r="M95" s="407">
        <v>5185.3536443842177</v>
      </c>
      <c r="N95" s="404" t="s">
        <v>2295</v>
      </c>
      <c r="O95" s="407">
        <v>1965324.078368589</v>
      </c>
      <c r="P95" s="404" t="s">
        <v>3433</v>
      </c>
    </row>
    <row r="96" spans="1:16" ht="51.95" customHeight="1">
      <c r="A96" s="404" t="s">
        <v>1587</v>
      </c>
      <c r="B96" s="403" t="s">
        <v>21</v>
      </c>
      <c r="C96" s="403"/>
      <c r="D96" s="403" t="s">
        <v>1588</v>
      </c>
      <c r="E96" s="403" t="s">
        <v>727</v>
      </c>
      <c r="F96" s="405" t="s">
        <v>6</v>
      </c>
      <c r="G96" s="404">
        <v>27.984031302088653</v>
      </c>
      <c r="H96" s="404" t="s">
        <v>680</v>
      </c>
      <c r="I96" s="418">
        <v>182.24298400000001</v>
      </c>
      <c r="J96" s="404" t="s">
        <v>680</v>
      </c>
      <c r="K96" s="407">
        <v>5099.893368842042</v>
      </c>
      <c r="L96" s="404" t="s">
        <v>680</v>
      </c>
      <c r="M96" s="407">
        <v>5099.893368842042</v>
      </c>
      <c r="N96" s="404" t="s">
        <v>2295</v>
      </c>
      <c r="O96" s="407">
        <v>1970423.9717374311</v>
      </c>
      <c r="P96" s="404" t="s">
        <v>3434</v>
      </c>
    </row>
    <row r="97" spans="1:16" ht="51.95" customHeight="1">
      <c r="A97" s="404" t="s">
        <v>2293</v>
      </c>
      <c r="B97" s="403" t="s">
        <v>21</v>
      </c>
      <c r="C97" s="403"/>
      <c r="D97" s="403" t="s">
        <v>2294</v>
      </c>
      <c r="E97" s="403" t="s">
        <v>727</v>
      </c>
      <c r="F97" s="405" t="s">
        <v>6</v>
      </c>
      <c r="G97" s="404">
        <v>19.988593787206181</v>
      </c>
      <c r="H97" s="404" t="s">
        <v>680</v>
      </c>
      <c r="I97" s="418">
        <v>248.24303699999999</v>
      </c>
      <c r="J97" s="404" t="s">
        <v>680</v>
      </c>
      <c r="K97" s="407">
        <v>4962.0292270953942</v>
      </c>
      <c r="L97" s="404" t="s">
        <v>680</v>
      </c>
      <c r="M97" s="407">
        <v>4962.0292270953942</v>
      </c>
      <c r="N97" s="404" t="s">
        <v>2298</v>
      </c>
      <c r="O97" s="407">
        <v>1975386.0009645266</v>
      </c>
      <c r="P97" s="404" t="s">
        <v>3435</v>
      </c>
    </row>
    <row r="98" spans="1:16" ht="26.1" customHeight="1">
      <c r="A98" s="404" t="s">
        <v>1880</v>
      </c>
      <c r="B98" s="403" t="s">
        <v>65</v>
      </c>
      <c r="C98" s="403"/>
      <c r="D98" s="403" t="s">
        <v>1881</v>
      </c>
      <c r="E98" s="403" t="s">
        <v>727</v>
      </c>
      <c r="F98" s="405" t="s">
        <v>1095</v>
      </c>
      <c r="G98" s="404">
        <v>857.8404852686341</v>
      </c>
      <c r="H98" s="404" t="s">
        <v>680</v>
      </c>
      <c r="I98" s="418">
        <v>5.775487</v>
      </c>
      <c r="J98" s="404" t="s">
        <v>680</v>
      </c>
      <c r="K98" s="407">
        <v>4954.446570742688</v>
      </c>
      <c r="L98" s="404" t="s">
        <v>680</v>
      </c>
      <c r="M98" s="407">
        <v>4954.446570742688</v>
      </c>
      <c r="N98" s="404" t="s">
        <v>2298</v>
      </c>
      <c r="O98" s="407">
        <v>1980340.4475352692</v>
      </c>
      <c r="P98" s="404" t="s">
        <v>3436</v>
      </c>
    </row>
    <row r="99" spans="1:16" ht="65.099999999999994" customHeight="1">
      <c r="A99" s="404" t="s">
        <v>1172</v>
      </c>
      <c r="B99" s="403" t="s">
        <v>21</v>
      </c>
      <c r="C99" s="403"/>
      <c r="D99" s="403" t="s">
        <v>1173</v>
      </c>
      <c r="E99" s="403" t="s">
        <v>727</v>
      </c>
      <c r="F99" s="405" t="s">
        <v>918</v>
      </c>
      <c r="G99" s="404">
        <v>166.21525158048195</v>
      </c>
      <c r="H99" s="404" t="s">
        <v>680</v>
      </c>
      <c r="I99" s="418">
        <v>29.546310999999999</v>
      </c>
      <c r="J99" s="404" t="s">
        <v>680</v>
      </c>
      <c r="K99" s="407">
        <v>4911.047516140161</v>
      </c>
      <c r="L99" s="404" t="s">
        <v>680</v>
      </c>
      <c r="M99" s="407">
        <v>4911.047516140161</v>
      </c>
      <c r="N99" s="404" t="s">
        <v>2298</v>
      </c>
      <c r="O99" s="407">
        <v>1985251.4950514094</v>
      </c>
      <c r="P99" s="404" t="s">
        <v>3437</v>
      </c>
    </row>
    <row r="100" spans="1:16" ht="39" customHeight="1">
      <c r="A100" s="404" t="s">
        <v>1392</v>
      </c>
      <c r="B100" s="403" t="s">
        <v>65</v>
      </c>
      <c r="C100" s="403"/>
      <c r="D100" s="403" t="s">
        <v>1393</v>
      </c>
      <c r="E100" s="403" t="s">
        <v>727</v>
      </c>
      <c r="F100" s="405" t="s">
        <v>1391</v>
      </c>
      <c r="G100" s="404">
        <v>4.9971484468015452</v>
      </c>
      <c r="H100" s="404" t="s">
        <v>680</v>
      </c>
      <c r="I100" s="418">
        <v>977.58799999999997</v>
      </c>
      <c r="J100" s="404" t="s">
        <v>680</v>
      </c>
      <c r="K100" s="407">
        <v>4885.1523558118288</v>
      </c>
      <c r="L100" s="404" t="s">
        <v>680</v>
      </c>
      <c r="M100" s="407">
        <v>4885.1523558118288</v>
      </c>
      <c r="N100" s="404" t="s">
        <v>2298</v>
      </c>
      <c r="O100" s="407">
        <v>1990136.6474072211</v>
      </c>
      <c r="P100" s="404" t="s">
        <v>3438</v>
      </c>
    </row>
    <row r="101" spans="1:16" ht="26.1" customHeight="1">
      <c r="A101" s="404" t="s">
        <v>1056</v>
      </c>
      <c r="B101" s="403" t="s">
        <v>21</v>
      </c>
      <c r="C101" s="403"/>
      <c r="D101" s="403" t="s">
        <v>1057</v>
      </c>
      <c r="E101" s="403" t="s">
        <v>727</v>
      </c>
      <c r="F101" s="405" t="s">
        <v>39</v>
      </c>
      <c r="G101" s="404">
        <v>131.20117187765152</v>
      </c>
      <c r="H101" s="404" t="s">
        <v>680</v>
      </c>
      <c r="I101" s="418">
        <v>36.916809999999998</v>
      </c>
      <c r="J101" s="404" t="s">
        <v>680</v>
      </c>
      <c r="K101" s="407">
        <v>4843.5287339846036</v>
      </c>
      <c r="L101" s="404" t="s">
        <v>680</v>
      </c>
      <c r="M101" s="407">
        <v>4843.5287339846036</v>
      </c>
      <c r="N101" s="404" t="s">
        <v>2298</v>
      </c>
      <c r="O101" s="407">
        <v>1994980.1761412057</v>
      </c>
      <c r="P101" s="404" t="s">
        <v>3439</v>
      </c>
    </row>
    <row r="102" spans="1:16" ht="24" customHeight="1">
      <c r="A102" s="404" t="s">
        <v>2300</v>
      </c>
      <c r="B102" s="403" t="s">
        <v>65</v>
      </c>
      <c r="C102" s="403"/>
      <c r="D102" s="403" t="s">
        <v>2301</v>
      </c>
      <c r="E102" s="403" t="s">
        <v>727</v>
      </c>
      <c r="F102" s="405" t="s">
        <v>963</v>
      </c>
      <c r="G102" s="404">
        <v>2773.4890519511036</v>
      </c>
      <c r="H102" s="404" t="s">
        <v>680</v>
      </c>
      <c r="I102" s="418">
        <v>1.7236419999999999</v>
      </c>
      <c r="J102" s="404" t="s">
        <v>680</v>
      </c>
      <c r="K102" s="407">
        <v>4780.5022164831034</v>
      </c>
      <c r="L102" s="404" t="s">
        <v>680</v>
      </c>
      <c r="M102" s="407">
        <v>4780.5022164831034</v>
      </c>
      <c r="N102" s="404" t="s">
        <v>2299</v>
      </c>
      <c r="O102" s="407">
        <v>1999760.6783576889</v>
      </c>
      <c r="P102" s="404" t="s">
        <v>3440</v>
      </c>
    </row>
    <row r="103" spans="1:16" ht="26.1" customHeight="1">
      <c r="A103" s="404" t="s">
        <v>1645</v>
      </c>
      <c r="B103" s="403" t="s">
        <v>21</v>
      </c>
      <c r="C103" s="403"/>
      <c r="D103" s="403" t="s">
        <v>1646</v>
      </c>
      <c r="E103" s="403" t="s">
        <v>727</v>
      </c>
      <c r="F103" s="405" t="s">
        <v>6</v>
      </c>
      <c r="G103" s="404">
        <v>9.9942968936030905</v>
      </c>
      <c r="H103" s="404" t="s">
        <v>680</v>
      </c>
      <c r="I103" s="418">
        <v>463.72401300000001</v>
      </c>
      <c r="J103" s="404" t="s">
        <v>680</v>
      </c>
      <c r="K103" s="407">
        <v>4634.5954626150597</v>
      </c>
      <c r="L103" s="404" t="s">
        <v>680</v>
      </c>
      <c r="M103" s="407">
        <v>4634.5954626150597</v>
      </c>
      <c r="N103" s="404" t="s">
        <v>2299</v>
      </c>
      <c r="O103" s="407">
        <v>2004395.2738203038</v>
      </c>
      <c r="P103" s="404" t="s">
        <v>3441</v>
      </c>
    </row>
    <row r="104" spans="1:16" ht="26.1" customHeight="1">
      <c r="A104" s="404" t="s">
        <v>2317</v>
      </c>
      <c r="B104" s="403" t="s">
        <v>21</v>
      </c>
      <c r="C104" s="403"/>
      <c r="D104" s="403" t="s">
        <v>2318</v>
      </c>
      <c r="E104" s="403" t="s">
        <v>3293</v>
      </c>
      <c r="F104" s="405" t="s">
        <v>711</v>
      </c>
      <c r="G104" s="404">
        <v>2357.6404613583995</v>
      </c>
      <c r="H104" s="404" t="s">
        <v>680</v>
      </c>
      <c r="I104" s="418">
        <v>1.9294500000000001</v>
      </c>
      <c r="J104" s="404" t="s">
        <v>680</v>
      </c>
      <c r="K104" s="407">
        <v>4548.9493881679646</v>
      </c>
      <c r="L104" s="404" t="s">
        <v>680</v>
      </c>
      <c r="M104" s="407">
        <v>4548.9493881679646</v>
      </c>
      <c r="N104" s="404" t="s">
        <v>2304</v>
      </c>
      <c r="O104" s="407">
        <v>2008944.2232084719</v>
      </c>
      <c r="P104" s="404" t="s">
        <v>3442</v>
      </c>
    </row>
    <row r="105" spans="1:16" ht="51.95" customHeight="1">
      <c r="A105" s="404" t="s">
        <v>1738</v>
      </c>
      <c r="B105" s="403" t="s">
        <v>65</v>
      </c>
      <c r="C105" s="403"/>
      <c r="D105" s="403" t="s">
        <v>1739</v>
      </c>
      <c r="E105" s="403" t="s">
        <v>727</v>
      </c>
      <c r="F105" s="405" t="s">
        <v>1095</v>
      </c>
      <c r="G105" s="404">
        <v>95.645421271781572</v>
      </c>
      <c r="H105" s="404" t="s">
        <v>680</v>
      </c>
      <c r="I105" s="418">
        <v>47.361566000000003</v>
      </c>
      <c r="J105" s="404" t="s">
        <v>680</v>
      </c>
      <c r="K105" s="407">
        <v>4529.9169321612871</v>
      </c>
      <c r="L105" s="404" t="s">
        <v>680</v>
      </c>
      <c r="M105" s="407">
        <v>4529.9169321612871</v>
      </c>
      <c r="N105" s="404" t="s">
        <v>2304</v>
      </c>
      <c r="O105" s="407">
        <v>2013474.1401406331</v>
      </c>
      <c r="P105" s="404" t="s">
        <v>3443</v>
      </c>
    </row>
    <row r="106" spans="1:16" ht="26.1" customHeight="1">
      <c r="A106" s="404" t="s">
        <v>2305</v>
      </c>
      <c r="B106" s="403" t="s">
        <v>21</v>
      </c>
      <c r="C106" s="403"/>
      <c r="D106" s="403" t="s">
        <v>2306</v>
      </c>
      <c r="E106" s="403" t="s">
        <v>727</v>
      </c>
      <c r="F106" s="405" t="s">
        <v>244</v>
      </c>
      <c r="G106" s="404">
        <v>25.985171923368036</v>
      </c>
      <c r="H106" s="404" t="s">
        <v>680</v>
      </c>
      <c r="I106" s="418">
        <v>171.656735</v>
      </c>
      <c r="J106" s="404" t="s">
        <v>680</v>
      </c>
      <c r="K106" s="407">
        <v>4460.5297707790269</v>
      </c>
      <c r="L106" s="404" t="s">
        <v>680</v>
      </c>
      <c r="M106" s="407">
        <v>4460.5297707790269</v>
      </c>
      <c r="N106" s="404" t="s">
        <v>2304</v>
      </c>
      <c r="O106" s="407">
        <v>2017934.6699114123</v>
      </c>
      <c r="P106" s="404" t="s">
        <v>3444</v>
      </c>
    </row>
    <row r="107" spans="1:16" ht="26.1" customHeight="1">
      <c r="A107" s="404" t="s">
        <v>2307</v>
      </c>
      <c r="B107" s="403" t="s">
        <v>21</v>
      </c>
      <c r="C107" s="403"/>
      <c r="D107" s="403" t="s">
        <v>2308</v>
      </c>
      <c r="E107" s="403" t="s">
        <v>730</v>
      </c>
      <c r="F107" s="405" t="s">
        <v>711</v>
      </c>
      <c r="G107" s="404">
        <v>184.58047153696648</v>
      </c>
      <c r="H107" s="404" t="s">
        <v>680</v>
      </c>
      <c r="I107" s="418">
        <v>23.835139000000002</v>
      </c>
      <c r="J107" s="404" t="s">
        <v>680</v>
      </c>
      <c r="K107" s="407">
        <v>4399.5011957691395</v>
      </c>
      <c r="L107" s="404" t="s">
        <v>680</v>
      </c>
      <c r="M107" s="407">
        <v>4399.5011957691395</v>
      </c>
      <c r="N107" s="404" t="s">
        <v>2304</v>
      </c>
      <c r="O107" s="407">
        <v>2022334.1711071813</v>
      </c>
      <c r="P107" s="404" t="s">
        <v>3445</v>
      </c>
    </row>
    <row r="108" spans="1:16" ht="24" customHeight="1">
      <c r="A108" s="404" t="s">
        <v>1026</v>
      </c>
      <c r="B108" s="403" t="s">
        <v>21</v>
      </c>
      <c r="C108" s="403"/>
      <c r="D108" s="403" t="s">
        <v>1027</v>
      </c>
      <c r="E108" s="403" t="s">
        <v>727</v>
      </c>
      <c r="F108" s="405" t="s">
        <v>6</v>
      </c>
      <c r="G108" s="404">
        <v>451.03262451141387</v>
      </c>
      <c r="H108" s="404" t="s">
        <v>680</v>
      </c>
      <c r="I108" s="418">
        <v>9.3899899999999992</v>
      </c>
      <c r="J108" s="404" t="s">
        <v>680</v>
      </c>
      <c r="K108" s="407">
        <v>4235.191833835931</v>
      </c>
      <c r="L108" s="404" t="s">
        <v>680</v>
      </c>
      <c r="M108" s="407">
        <v>4235.191833835931</v>
      </c>
      <c r="N108" s="404" t="s">
        <v>2309</v>
      </c>
      <c r="O108" s="407">
        <v>2026569.3629410171</v>
      </c>
      <c r="P108" s="404" t="s">
        <v>3446</v>
      </c>
    </row>
    <row r="109" spans="1:16" ht="26.1" customHeight="1">
      <c r="A109" s="404" t="s">
        <v>2312</v>
      </c>
      <c r="B109" s="403" t="s">
        <v>21</v>
      </c>
      <c r="C109" s="403"/>
      <c r="D109" s="403" t="s">
        <v>2313</v>
      </c>
      <c r="E109" s="403" t="s">
        <v>727</v>
      </c>
      <c r="F109" s="405" t="s">
        <v>6</v>
      </c>
      <c r="G109" s="404">
        <v>140.91958619980358</v>
      </c>
      <c r="H109" s="404" t="s">
        <v>680</v>
      </c>
      <c r="I109" s="418">
        <v>29.443407000000001</v>
      </c>
      <c r="J109" s="404" t="s">
        <v>680</v>
      </c>
      <c r="K109" s="407">
        <v>4149.1527307524002</v>
      </c>
      <c r="L109" s="404" t="s">
        <v>680</v>
      </c>
      <c r="M109" s="407">
        <v>4149.1527307524002</v>
      </c>
      <c r="N109" s="404" t="s">
        <v>2309</v>
      </c>
      <c r="O109" s="407">
        <v>2030718.5156717696</v>
      </c>
      <c r="P109" s="404" t="s">
        <v>3447</v>
      </c>
    </row>
    <row r="110" spans="1:16" ht="51.95" customHeight="1">
      <c r="A110" s="404" t="s">
        <v>1791</v>
      </c>
      <c r="B110" s="403" t="s">
        <v>21</v>
      </c>
      <c r="C110" s="403"/>
      <c r="D110" s="403" t="s">
        <v>1792</v>
      </c>
      <c r="E110" s="403" t="s">
        <v>727</v>
      </c>
      <c r="F110" s="405" t="s">
        <v>6</v>
      </c>
      <c r="G110" s="404">
        <v>52.969773536096383</v>
      </c>
      <c r="H110" s="404" t="s">
        <v>680</v>
      </c>
      <c r="I110" s="418">
        <v>78.271355</v>
      </c>
      <c r="J110" s="404" t="s">
        <v>680</v>
      </c>
      <c r="K110" s="407">
        <v>4146.0159487134051</v>
      </c>
      <c r="L110" s="404" t="s">
        <v>680</v>
      </c>
      <c r="M110" s="407">
        <v>4146.0159487134051</v>
      </c>
      <c r="N110" s="404" t="s">
        <v>2309</v>
      </c>
      <c r="O110" s="407">
        <v>2034864.5316204831</v>
      </c>
      <c r="P110" s="404" t="s">
        <v>3448</v>
      </c>
    </row>
    <row r="111" spans="1:16" ht="39" customHeight="1">
      <c r="A111" s="404" t="s">
        <v>2315</v>
      </c>
      <c r="B111" s="403" t="s">
        <v>65</v>
      </c>
      <c r="C111" s="403"/>
      <c r="D111" s="403" t="s">
        <v>2316</v>
      </c>
      <c r="E111" s="403" t="s">
        <v>727</v>
      </c>
      <c r="F111" s="405" t="s">
        <v>758</v>
      </c>
      <c r="G111" s="404">
        <v>17.217175258610045</v>
      </c>
      <c r="H111" s="404" t="s">
        <v>680</v>
      </c>
      <c r="I111" s="418">
        <v>237.37380200000001</v>
      </c>
      <c r="J111" s="404" t="s">
        <v>680</v>
      </c>
      <c r="K111" s="407">
        <v>4086.9063508365994</v>
      </c>
      <c r="L111" s="404" t="s">
        <v>680</v>
      </c>
      <c r="M111" s="407">
        <v>4086.9063508365994</v>
      </c>
      <c r="N111" s="404" t="s">
        <v>2314</v>
      </c>
      <c r="O111" s="407">
        <v>2038951.4379713195</v>
      </c>
      <c r="P111" s="404" t="s">
        <v>3449</v>
      </c>
    </row>
    <row r="112" spans="1:16" ht="39" customHeight="1">
      <c r="A112" s="404" t="s">
        <v>2310</v>
      </c>
      <c r="B112" s="403" t="s">
        <v>21</v>
      </c>
      <c r="C112" s="403"/>
      <c r="D112" s="403" t="s">
        <v>2311</v>
      </c>
      <c r="E112" s="403" t="s">
        <v>3293</v>
      </c>
      <c r="F112" s="405" t="s">
        <v>711</v>
      </c>
      <c r="G112" s="404">
        <v>1745.1153209949198</v>
      </c>
      <c r="H112" s="404" t="s">
        <v>680</v>
      </c>
      <c r="I112" s="418">
        <v>2.3410660000000001</v>
      </c>
      <c r="J112" s="404" t="s">
        <v>680</v>
      </c>
      <c r="K112" s="407">
        <v>4085.4301440602931</v>
      </c>
      <c r="L112" s="404" t="s">
        <v>680</v>
      </c>
      <c r="M112" s="407">
        <v>4085.4301440602931</v>
      </c>
      <c r="N112" s="404" t="s">
        <v>2314</v>
      </c>
      <c r="O112" s="407">
        <v>2043036.8681153799</v>
      </c>
      <c r="P112" s="404" t="s">
        <v>3450</v>
      </c>
    </row>
    <row r="113" spans="1:16" ht="26.1" customHeight="1">
      <c r="A113" s="404" t="s">
        <v>903</v>
      </c>
      <c r="B113" s="403" t="s">
        <v>21</v>
      </c>
      <c r="C113" s="403"/>
      <c r="D113" s="403" t="s">
        <v>904</v>
      </c>
      <c r="E113" s="403" t="s">
        <v>727</v>
      </c>
      <c r="F113" s="405" t="s">
        <v>39</v>
      </c>
      <c r="G113" s="404">
        <v>81.561278191972022</v>
      </c>
      <c r="H113" s="404" t="s">
        <v>680</v>
      </c>
      <c r="I113" s="418">
        <v>49.754083999999999</v>
      </c>
      <c r="J113" s="404" t="s">
        <v>680</v>
      </c>
      <c r="K113" s="407">
        <v>4058.006686310744</v>
      </c>
      <c r="L113" s="404" t="s">
        <v>680</v>
      </c>
      <c r="M113" s="407">
        <v>4058.006686310744</v>
      </c>
      <c r="N113" s="404" t="s">
        <v>2314</v>
      </c>
      <c r="O113" s="407">
        <v>2047094.8748016907</v>
      </c>
      <c r="P113" s="404" t="s">
        <v>3451</v>
      </c>
    </row>
    <row r="114" spans="1:16" ht="51.95" customHeight="1">
      <c r="A114" s="404" t="s">
        <v>1734</v>
      </c>
      <c r="B114" s="403" t="s">
        <v>65</v>
      </c>
      <c r="C114" s="403"/>
      <c r="D114" s="403" t="s">
        <v>1735</v>
      </c>
      <c r="E114" s="403" t="s">
        <v>727</v>
      </c>
      <c r="F114" s="405" t="s">
        <v>1095</v>
      </c>
      <c r="G114" s="404">
        <v>510.10891344950176</v>
      </c>
      <c r="H114" s="404" t="s">
        <v>680</v>
      </c>
      <c r="I114" s="418">
        <v>7.9236079999999998</v>
      </c>
      <c r="J114" s="404" t="s">
        <v>680</v>
      </c>
      <c r="K114" s="407">
        <v>4041.9030674797796</v>
      </c>
      <c r="L114" s="404" t="s">
        <v>680</v>
      </c>
      <c r="M114" s="407">
        <v>4041.9030674797796</v>
      </c>
      <c r="N114" s="404" t="s">
        <v>2314</v>
      </c>
      <c r="O114" s="407">
        <v>2051136.7778691705</v>
      </c>
      <c r="P114" s="404" t="s">
        <v>3452</v>
      </c>
    </row>
    <row r="115" spans="1:16" ht="26.1" customHeight="1">
      <c r="A115" s="404" t="s">
        <v>2330</v>
      </c>
      <c r="B115" s="403" t="s">
        <v>65</v>
      </c>
      <c r="C115" s="403"/>
      <c r="D115" s="403" t="s">
        <v>2331</v>
      </c>
      <c r="E115" s="403" t="s">
        <v>727</v>
      </c>
      <c r="F115" s="405" t="s">
        <v>963</v>
      </c>
      <c r="G115" s="404">
        <v>2188.9726199657757</v>
      </c>
      <c r="H115" s="404" t="s">
        <v>680</v>
      </c>
      <c r="I115" s="418">
        <v>1.8394090000000001</v>
      </c>
      <c r="J115" s="404" t="s">
        <v>680</v>
      </c>
      <c r="K115" s="407">
        <v>4026.4159379186276</v>
      </c>
      <c r="L115" s="404" t="s">
        <v>680</v>
      </c>
      <c r="M115" s="407">
        <v>4026.4159379186276</v>
      </c>
      <c r="N115" s="404" t="s">
        <v>2314</v>
      </c>
      <c r="O115" s="407">
        <v>2055163.193807089</v>
      </c>
      <c r="P115" s="404" t="s">
        <v>3453</v>
      </c>
    </row>
    <row r="116" spans="1:16" ht="39" customHeight="1">
      <c r="A116" s="404" t="s">
        <v>1556</v>
      </c>
      <c r="B116" s="403" t="s">
        <v>21</v>
      </c>
      <c r="C116" s="403"/>
      <c r="D116" s="403" t="s">
        <v>1557</v>
      </c>
      <c r="E116" s="403" t="s">
        <v>1558</v>
      </c>
      <c r="F116" s="405" t="s">
        <v>6</v>
      </c>
      <c r="G116" s="404">
        <v>0.99942968936030907</v>
      </c>
      <c r="H116" s="404" t="s">
        <v>680</v>
      </c>
      <c r="I116" s="418">
        <v>4008.4195119999999</v>
      </c>
      <c r="J116" s="404" t="s">
        <v>680</v>
      </c>
      <c r="K116" s="407">
        <v>4006.1334677039617</v>
      </c>
      <c r="L116" s="404" t="s">
        <v>680</v>
      </c>
      <c r="M116" s="407">
        <v>4006.1334677039617</v>
      </c>
      <c r="N116" s="404" t="s">
        <v>2314</v>
      </c>
      <c r="O116" s="407">
        <v>2059169.3272747931</v>
      </c>
      <c r="P116" s="404" t="s">
        <v>2319</v>
      </c>
    </row>
    <row r="117" spans="1:16" ht="24" customHeight="1">
      <c r="A117" s="404" t="s">
        <v>1918</v>
      </c>
      <c r="B117" s="403" t="s">
        <v>65</v>
      </c>
      <c r="C117" s="403"/>
      <c r="D117" s="403" t="s">
        <v>1919</v>
      </c>
      <c r="E117" s="403" t="s">
        <v>727</v>
      </c>
      <c r="F117" s="405" t="s">
        <v>1095</v>
      </c>
      <c r="G117" s="404">
        <v>155.91103154020823</v>
      </c>
      <c r="H117" s="404" t="s">
        <v>680</v>
      </c>
      <c r="I117" s="418">
        <v>25.455877000000001</v>
      </c>
      <c r="J117" s="404" t="s">
        <v>680</v>
      </c>
      <c r="K117" s="407">
        <v>3968.8520418306607</v>
      </c>
      <c r="L117" s="404" t="s">
        <v>680</v>
      </c>
      <c r="M117" s="407">
        <v>3968.8520418306607</v>
      </c>
      <c r="N117" s="404" t="s">
        <v>2314</v>
      </c>
      <c r="O117" s="407">
        <v>2063138.1793166236</v>
      </c>
      <c r="P117" s="404" t="s">
        <v>2322</v>
      </c>
    </row>
    <row r="118" spans="1:16" ht="51.95" customHeight="1">
      <c r="A118" s="404" t="s">
        <v>2323</v>
      </c>
      <c r="B118" s="403" t="s">
        <v>21</v>
      </c>
      <c r="C118" s="403"/>
      <c r="D118" s="403" t="s">
        <v>2324</v>
      </c>
      <c r="E118" s="403" t="s">
        <v>730</v>
      </c>
      <c r="F118" s="405" t="s">
        <v>711</v>
      </c>
      <c r="G118" s="404">
        <v>135.67335509412226</v>
      </c>
      <c r="H118" s="404" t="s">
        <v>680</v>
      </c>
      <c r="I118" s="418">
        <v>28.542997</v>
      </c>
      <c r="J118" s="404" t="s">
        <v>680</v>
      </c>
      <c r="K118" s="407">
        <v>3872.5241674314666</v>
      </c>
      <c r="L118" s="404" t="s">
        <v>680</v>
      </c>
      <c r="M118" s="407">
        <v>3872.5241674314666</v>
      </c>
      <c r="N118" s="404" t="s">
        <v>2327</v>
      </c>
      <c r="O118" s="407">
        <v>2067010.7034840551</v>
      </c>
      <c r="P118" s="404" t="s">
        <v>2325</v>
      </c>
    </row>
    <row r="119" spans="1:16" ht="39" customHeight="1">
      <c r="A119" s="404" t="s">
        <v>3298</v>
      </c>
      <c r="B119" s="403" t="s">
        <v>21</v>
      </c>
      <c r="C119" s="403"/>
      <c r="D119" s="403" t="s">
        <v>3297</v>
      </c>
      <c r="E119" s="403" t="s">
        <v>3293</v>
      </c>
      <c r="F119" s="405" t="s">
        <v>723</v>
      </c>
      <c r="G119" s="404">
        <v>19.988593787206181</v>
      </c>
      <c r="H119" s="404" t="s">
        <v>680</v>
      </c>
      <c r="I119" s="418">
        <v>191.99313799999999</v>
      </c>
      <c r="J119" s="404" t="s">
        <v>680</v>
      </c>
      <c r="K119" s="407">
        <v>3837.6728454130189</v>
      </c>
      <c r="L119" s="404" t="s">
        <v>680</v>
      </c>
      <c r="M119" s="407">
        <v>3837.6728454130189</v>
      </c>
      <c r="N119" s="404" t="s">
        <v>2327</v>
      </c>
      <c r="O119" s="407">
        <v>2070848.3763294681</v>
      </c>
      <c r="P119" s="404" t="s">
        <v>2326</v>
      </c>
    </row>
    <row r="120" spans="1:16" ht="26.1" customHeight="1">
      <c r="A120" s="404" t="s">
        <v>2328</v>
      </c>
      <c r="B120" s="403" t="s">
        <v>21</v>
      </c>
      <c r="C120" s="403"/>
      <c r="D120" s="403" t="s">
        <v>2329</v>
      </c>
      <c r="E120" s="403" t="s">
        <v>727</v>
      </c>
      <c r="F120" s="405" t="s">
        <v>6</v>
      </c>
      <c r="G120" s="404">
        <v>3.9977187574412363</v>
      </c>
      <c r="H120" s="404" t="s">
        <v>680</v>
      </c>
      <c r="I120" s="418">
        <v>950.98731599999996</v>
      </c>
      <c r="J120" s="404" t="s">
        <v>680</v>
      </c>
      <c r="K120" s="407">
        <v>3801.7798312618961</v>
      </c>
      <c r="L120" s="404" t="s">
        <v>680</v>
      </c>
      <c r="M120" s="407">
        <v>3801.7798312618961</v>
      </c>
      <c r="N120" s="404" t="s">
        <v>2327</v>
      </c>
      <c r="O120" s="407">
        <v>2074650.1561607302</v>
      </c>
      <c r="P120" s="404" t="s">
        <v>3454</v>
      </c>
    </row>
    <row r="121" spans="1:16" ht="26.1" customHeight="1">
      <c r="A121" s="404" t="s">
        <v>2320</v>
      </c>
      <c r="B121" s="403" t="s">
        <v>65</v>
      </c>
      <c r="C121" s="403"/>
      <c r="D121" s="403" t="s">
        <v>2321</v>
      </c>
      <c r="E121" s="403" t="s">
        <v>727</v>
      </c>
      <c r="F121" s="405" t="s">
        <v>990</v>
      </c>
      <c r="G121" s="404">
        <v>1175.3293146877236</v>
      </c>
      <c r="H121" s="404" t="s">
        <v>680</v>
      </c>
      <c r="I121" s="418">
        <v>3.202887</v>
      </c>
      <c r="J121" s="404" t="s">
        <v>680</v>
      </c>
      <c r="K121" s="407">
        <v>3764.4469827322187</v>
      </c>
      <c r="L121" s="404" t="s">
        <v>680</v>
      </c>
      <c r="M121" s="407">
        <v>3764.4469827322187</v>
      </c>
      <c r="N121" s="404" t="s">
        <v>2327</v>
      </c>
      <c r="O121" s="407">
        <v>2078414.6031434622</v>
      </c>
      <c r="P121" s="404" t="s">
        <v>3455</v>
      </c>
    </row>
    <row r="122" spans="1:16" ht="51.95" customHeight="1">
      <c r="A122" s="404" t="s">
        <v>2340</v>
      </c>
      <c r="B122" s="403" t="s">
        <v>21</v>
      </c>
      <c r="C122" s="403"/>
      <c r="D122" s="403" t="s">
        <v>2341</v>
      </c>
      <c r="E122" s="403" t="s">
        <v>3293</v>
      </c>
      <c r="F122" s="405" t="s">
        <v>711</v>
      </c>
      <c r="G122" s="404">
        <v>1979.1754243542264</v>
      </c>
      <c r="H122" s="404" t="s">
        <v>680</v>
      </c>
      <c r="I122" s="418">
        <v>1.8394090000000001</v>
      </c>
      <c r="J122" s="404" t="s">
        <v>680</v>
      </c>
      <c r="K122" s="407">
        <v>3640.5130881359833</v>
      </c>
      <c r="L122" s="404" t="s">
        <v>680</v>
      </c>
      <c r="M122" s="407">
        <v>3640.5130881359833</v>
      </c>
      <c r="N122" s="404" t="s">
        <v>2334</v>
      </c>
      <c r="O122" s="407">
        <v>2082055.1162315982</v>
      </c>
      <c r="P122" s="404" t="s">
        <v>3456</v>
      </c>
    </row>
    <row r="123" spans="1:16" ht="24" customHeight="1">
      <c r="A123" s="404" t="s">
        <v>975</v>
      </c>
      <c r="B123" s="403" t="s">
        <v>65</v>
      </c>
      <c r="C123" s="403"/>
      <c r="D123" s="403" t="s">
        <v>976</v>
      </c>
      <c r="E123" s="403" t="s">
        <v>727</v>
      </c>
      <c r="F123" s="405" t="s">
        <v>954</v>
      </c>
      <c r="G123" s="404">
        <v>320.73637625169675</v>
      </c>
      <c r="H123" s="404" t="s">
        <v>680</v>
      </c>
      <c r="I123" s="418">
        <v>11.293714</v>
      </c>
      <c r="J123" s="404" t="s">
        <v>680</v>
      </c>
      <c r="K123" s="407">
        <v>3622.3049027830552</v>
      </c>
      <c r="L123" s="404" t="s">
        <v>680</v>
      </c>
      <c r="M123" s="407">
        <v>3622.3049027830552</v>
      </c>
      <c r="N123" s="404" t="s">
        <v>2334</v>
      </c>
      <c r="O123" s="407">
        <v>2085677.4211343813</v>
      </c>
      <c r="P123" s="404" t="s">
        <v>3457</v>
      </c>
    </row>
    <row r="124" spans="1:16" ht="24" customHeight="1">
      <c r="A124" s="404" t="s">
        <v>2345</v>
      </c>
      <c r="B124" s="403" t="s">
        <v>65</v>
      </c>
      <c r="C124" s="403"/>
      <c r="D124" s="403" t="s">
        <v>2346</v>
      </c>
      <c r="E124" s="403" t="s">
        <v>727</v>
      </c>
      <c r="F124" s="405" t="s">
        <v>963</v>
      </c>
      <c r="G124" s="404">
        <v>3988.8060762991699</v>
      </c>
      <c r="H124" s="404" t="s">
        <v>680</v>
      </c>
      <c r="I124" s="418">
        <v>0.86182099999999995</v>
      </c>
      <c r="J124" s="404" t="s">
        <v>680</v>
      </c>
      <c r="K124" s="407">
        <v>3437.6368414822268</v>
      </c>
      <c r="L124" s="404" t="s">
        <v>680</v>
      </c>
      <c r="M124" s="407">
        <v>3437.6368414822268</v>
      </c>
      <c r="N124" s="404" t="s">
        <v>2334</v>
      </c>
      <c r="O124" s="407">
        <v>2089115.0579758636</v>
      </c>
      <c r="P124" s="404" t="s">
        <v>3458</v>
      </c>
    </row>
    <row r="125" spans="1:16" ht="26.1" customHeight="1">
      <c r="A125" s="404" t="s">
        <v>2338</v>
      </c>
      <c r="B125" s="403" t="s">
        <v>21</v>
      </c>
      <c r="C125" s="403"/>
      <c r="D125" s="403" t="s">
        <v>2339</v>
      </c>
      <c r="E125" s="403" t="s">
        <v>3293</v>
      </c>
      <c r="F125" s="405" t="s">
        <v>711</v>
      </c>
      <c r="G125" s="404">
        <v>1993.4326911745643</v>
      </c>
      <c r="H125" s="404" t="s">
        <v>680</v>
      </c>
      <c r="I125" s="418">
        <v>1.7236419999999999</v>
      </c>
      <c r="J125" s="404" t="s">
        <v>680</v>
      </c>
      <c r="K125" s="407">
        <v>3435.9643106815083</v>
      </c>
      <c r="L125" s="404" t="s">
        <v>680</v>
      </c>
      <c r="M125" s="407">
        <v>3435.9643106815083</v>
      </c>
      <c r="N125" s="404" t="s">
        <v>2334</v>
      </c>
      <c r="O125" s="407">
        <v>2092551.022286545</v>
      </c>
      <c r="P125" s="404" t="s">
        <v>3459</v>
      </c>
    </row>
    <row r="126" spans="1:16" ht="26.1" customHeight="1">
      <c r="A126" s="404" t="s">
        <v>2343</v>
      </c>
      <c r="B126" s="403" t="s">
        <v>65</v>
      </c>
      <c r="C126" s="403"/>
      <c r="D126" s="403" t="s">
        <v>2344</v>
      </c>
      <c r="E126" s="403" t="s">
        <v>727</v>
      </c>
      <c r="F126" s="405" t="s">
        <v>963</v>
      </c>
      <c r="G126" s="404">
        <v>2773.4890519511036</v>
      </c>
      <c r="H126" s="404" t="s">
        <v>680</v>
      </c>
      <c r="I126" s="418">
        <v>1.2348479999999999</v>
      </c>
      <c r="J126" s="404" t="s">
        <v>680</v>
      </c>
      <c r="K126" s="407">
        <v>3424.837408823716</v>
      </c>
      <c r="L126" s="404" t="s">
        <v>680</v>
      </c>
      <c r="M126" s="407">
        <v>3424.837408823716</v>
      </c>
      <c r="N126" s="404" t="s">
        <v>2334</v>
      </c>
      <c r="O126" s="407">
        <v>2095975.8596953689</v>
      </c>
      <c r="P126" s="404" t="s">
        <v>3460</v>
      </c>
    </row>
    <row r="127" spans="1:16" ht="39" customHeight="1">
      <c r="A127" s="404" t="s">
        <v>2335</v>
      </c>
      <c r="B127" s="403" t="s">
        <v>21</v>
      </c>
      <c r="C127" s="403"/>
      <c r="D127" s="403" t="s">
        <v>2336</v>
      </c>
      <c r="E127" s="403" t="s">
        <v>730</v>
      </c>
      <c r="F127" s="405" t="s">
        <v>711</v>
      </c>
      <c r="G127" s="404">
        <v>119.45828762564331</v>
      </c>
      <c r="H127" s="404" t="s">
        <v>680</v>
      </c>
      <c r="I127" s="418">
        <v>28.028476999999999</v>
      </c>
      <c r="J127" s="404" t="s">
        <v>680</v>
      </c>
      <c r="K127" s="407">
        <v>3348.2338671747284</v>
      </c>
      <c r="L127" s="404" t="s">
        <v>680</v>
      </c>
      <c r="M127" s="407">
        <v>3348.2338671747284</v>
      </c>
      <c r="N127" s="404" t="s">
        <v>2337</v>
      </c>
      <c r="O127" s="407">
        <v>2099324.0935625434</v>
      </c>
      <c r="P127" s="404" t="s">
        <v>3461</v>
      </c>
    </row>
    <row r="128" spans="1:16" ht="26.1" customHeight="1">
      <c r="A128" s="404" t="s">
        <v>2332</v>
      </c>
      <c r="B128" s="403" t="s">
        <v>21</v>
      </c>
      <c r="C128" s="403"/>
      <c r="D128" s="403" t="s">
        <v>2333</v>
      </c>
      <c r="E128" s="403" t="s">
        <v>727</v>
      </c>
      <c r="F128" s="405" t="s">
        <v>39</v>
      </c>
      <c r="G128" s="404">
        <v>341.26206355396516</v>
      </c>
      <c r="H128" s="404" t="s">
        <v>680</v>
      </c>
      <c r="I128" s="418">
        <v>9.8016059999999996</v>
      </c>
      <c r="J128" s="404" t="s">
        <v>680</v>
      </c>
      <c r="K128" s="407">
        <v>3344.9162897029264</v>
      </c>
      <c r="L128" s="404" t="s">
        <v>680</v>
      </c>
      <c r="M128" s="407">
        <v>3344.9162897029264</v>
      </c>
      <c r="N128" s="404" t="s">
        <v>2337</v>
      </c>
      <c r="O128" s="407">
        <v>2102669.0098522464</v>
      </c>
      <c r="P128" s="404" t="s">
        <v>3462</v>
      </c>
    </row>
    <row r="129" spans="1:16" ht="26.1" customHeight="1">
      <c r="A129" s="404" t="s">
        <v>911</v>
      </c>
      <c r="B129" s="403" t="s">
        <v>21</v>
      </c>
      <c r="C129" s="403"/>
      <c r="D129" s="403" t="s">
        <v>912</v>
      </c>
      <c r="E129" s="403" t="s">
        <v>727</v>
      </c>
      <c r="F129" s="405" t="s">
        <v>39</v>
      </c>
      <c r="G129" s="404">
        <v>41.486186485189918</v>
      </c>
      <c r="H129" s="404" t="s">
        <v>680</v>
      </c>
      <c r="I129" s="418">
        <v>80.136489999999995</v>
      </c>
      <c r="J129" s="404" t="s">
        <v>680</v>
      </c>
      <c r="K129" s="407">
        <v>3324.5573684085571</v>
      </c>
      <c r="L129" s="404" t="s">
        <v>680</v>
      </c>
      <c r="M129" s="407">
        <v>3324.5573684085571</v>
      </c>
      <c r="N129" s="404" t="s">
        <v>2337</v>
      </c>
      <c r="O129" s="407">
        <v>2105993.5672206548</v>
      </c>
      <c r="P129" s="404" t="s">
        <v>3463</v>
      </c>
    </row>
    <row r="130" spans="1:16" ht="26.1" customHeight="1">
      <c r="A130" s="404" t="s">
        <v>1656</v>
      </c>
      <c r="B130" s="403" t="s">
        <v>21</v>
      </c>
      <c r="C130" s="403"/>
      <c r="D130" s="403" t="s">
        <v>1657</v>
      </c>
      <c r="E130" s="403" t="s">
        <v>727</v>
      </c>
      <c r="F130" s="405" t="s">
        <v>758</v>
      </c>
      <c r="G130" s="404">
        <v>8.6450668129666735</v>
      </c>
      <c r="H130" s="404" t="s">
        <v>680</v>
      </c>
      <c r="I130" s="418">
        <v>383.48461900000001</v>
      </c>
      <c r="J130" s="404" t="s">
        <v>680</v>
      </c>
      <c r="K130" s="407">
        <v>3315.2501530000691</v>
      </c>
      <c r="L130" s="404" t="s">
        <v>680</v>
      </c>
      <c r="M130" s="407">
        <v>3315.2501530000691</v>
      </c>
      <c r="N130" s="404" t="s">
        <v>2337</v>
      </c>
      <c r="O130" s="407">
        <v>2109308.8173736553</v>
      </c>
      <c r="P130" s="404" t="s">
        <v>3464</v>
      </c>
    </row>
    <row r="131" spans="1:16" ht="26.1" customHeight="1">
      <c r="A131" s="404" t="s">
        <v>1873</v>
      </c>
      <c r="B131" s="403" t="s">
        <v>21</v>
      </c>
      <c r="C131" s="403"/>
      <c r="D131" s="403" t="s">
        <v>1874</v>
      </c>
      <c r="E131" s="403" t="s">
        <v>727</v>
      </c>
      <c r="F131" s="405" t="s">
        <v>6</v>
      </c>
      <c r="G131" s="404">
        <v>53.969203225456688</v>
      </c>
      <c r="H131" s="404" t="s">
        <v>680</v>
      </c>
      <c r="I131" s="418">
        <v>57.690555000000003</v>
      </c>
      <c r="J131" s="404" t="s">
        <v>680</v>
      </c>
      <c r="K131" s="407">
        <v>3113.5132869843865</v>
      </c>
      <c r="L131" s="404" t="s">
        <v>680</v>
      </c>
      <c r="M131" s="407">
        <v>3113.5132869843865</v>
      </c>
      <c r="N131" s="404" t="s">
        <v>2342</v>
      </c>
      <c r="O131" s="407">
        <v>2112422.3306606393</v>
      </c>
      <c r="P131" s="404" t="s">
        <v>3465</v>
      </c>
    </row>
    <row r="132" spans="1:16" ht="26.1" customHeight="1">
      <c r="A132" s="404" t="s">
        <v>2347</v>
      </c>
      <c r="B132" s="403" t="s">
        <v>21</v>
      </c>
      <c r="C132" s="403"/>
      <c r="D132" s="403" t="s">
        <v>2348</v>
      </c>
      <c r="E132" s="403" t="s">
        <v>730</v>
      </c>
      <c r="F132" s="405" t="s">
        <v>711</v>
      </c>
      <c r="G132" s="404">
        <v>130.23443990271667</v>
      </c>
      <c r="H132" s="404" t="s">
        <v>680</v>
      </c>
      <c r="I132" s="418">
        <v>23.835139000000002</v>
      </c>
      <c r="J132" s="404" t="s">
        <v>680</v>
      </c>
      <c r="K132" s="407">
        <v>3104.1559776683985</v>
      </c>
      <c r="L132" s="404" t="s">
        <v>680</v>
      </c>
      <c r="M132" s="407">
        <v>3104.1559776683985</v>
      </c>
      <c r="N132" s="404" t="s">
        <v>2342</v>
      </c>
      <c r="O132" s="407">
        <v>2115526.486638308</v>
      </c>
      <c r="P132" s="404" t="s">
        <v>3466</v>
      </c>
    </row>
    <row r="133" spans="1:16" ht="26.1" customHeight="1">
      <c r="A133" s="404" t="s">
        <v>2354</v>
      </c>
      <c r="B133" s="403" t="s">
        <v>21</v>
      </c>
      <c r="C133" s="403"/>
      <c r="D133" s="403" t="s">
        <v>2355</v>
      </c>
      <c r="E133" s="403" t="s">
        <v>727</v>
      </c>
      <c r="F133" s="405" t="s">
        <v>758</v>
      </c>
      <c r="G133" s="404">
        <v>96.7016325595132</v>
      </c>
      <c r="H133" s="404" t="s">
        <v>680</v>
      </c>
      <c r="I133" s="418">
        <v>31.192775000000001</v>
      </c>
      <c r="J133" s="404" t="s">
        <v>680</v>
      </c>
      <c r="K133" s="407">
        <v>3016.3922665615696</v>
      </c>
      <c r="L133" s="404" t="s">
        <v>680</v>
      </c>
      <c r="M133" s="407">
        <v>3016.3922665615696</v>
      </c>
      <c r="N133" s="404" t="s">
        <v>2342</v>
      </c>
      <c r="O133" s="407">
        <v>2118542.8789048693</v>
      </c>
      <c r="P133" s="404" t="s">
        <v>3467</v>
      </c>
    </row>
    <row r="134" spans="1:16" ht="26.1" customHeight="1">
      <c r="A134" s="404" t="s">
        <v>1992</v>
      </c>
      <c r="B134" s="403" t="s">
        <v>21</v>
      </c>
      <c r="C134" s="403"/>
      <c r="D134" s="403" t="s">
        <v>1993</v>
      </c>
      <c r="E134" s="403" t="s">
        <v>727</v>
      </c>
      <c r="F134" s="405" t="s">
        <v>6</v>
      </c>
      <c r="G134" s="404">
        <v>11.993156272323709</v>
      </c>
      <c r="H134" s="404" t="s">
        <v>680</v>
      </c>
      <c r="I134" s="418">
        <v>248.56461200000001</v>
      </c>
      <c r="J134" s="404" t="s">
        <v>680</v>
      </c>
      <c r="K134" s="407">
        <v>2981.0742354855092</v>
      </c>
      <c r="L134" s="404" t="s">
        <v>680</v>
      </c>
      <c r="M134" s="407">
        <v>2981.0742354855092</v>
      </c>
      <c r="N134" s="404" t="s">
        <v>2342</v>
      </c>
      <c r="O134" s="407">
        <v>2121523.9531403552</v>
      </c>
      <c r="P134" s="404" t="s">
        <v>3468</v>
      </c>
    </row>
    <row r="135" spans="1:16" ht="39" customHeight="1">
      <c r="A135" s="404" t="s">
        <v>1811</v>
      </c>
      <c r="B135" s="403" t="s">
        <v>21</v>
      </c>
      <c r="C135" s="403"/>
      <c r="D135" s="403" t="s">
        <v>1812</v>
      </c>
      <c r="E135" s="403" t="s">
        <v>727</v>
      </c>
      <c r="F135" s="405" t="s">
        <v>6</v>
      </c>
      <c r="G135" s="404">
        <v>4.9971484468015452</v>
      </c>
      <c r="H135" s="404" t="s">
        <v>680</v>
      </c>
      <c r="I135" s="418">
        <v>593.47309399999995</v>
      </c>
      <c r="J135" s="404" t="s">
        <v>680</v>
      </c>
      <c r="K135" s="407">
        <v>2965.6731499006073</v>
      </c>
      <c r="L135" s="404" t="s">
        <v>680</v>
      </c>
      <c r="M135" s="407">
        <v>2965.6731499006073</v>
      </c>
      <c r="N135" s="404" t="s">
        <v>2342</v>
      </c>
      <c r="O135" s="407">
        <v>2124489.6262902557</v>
      </c>
      <c r="P135" s="404" t="s">
        <v>3469</v>
      </c>
    </row>
    <row r="136" spans="1:16" ht="39" customHeight="1">
      <c r="A136" s="404" t="s">
        <v>2350</v>
      </c>
      <c r="B136" s="403" t="s">
        <v>21</v>
      </c>
      <c r="C136" s="403"/>
      <c r="D136" s="403" t="s">
        <v>2351</v>
      </c>
      <c r="E136" s="403" t="s">
        <v>727</v>
      </c>
      <c r="F136" s="405" t="s">
        <v>918</v>
      </c>
      <c r="G136" s="404">
        <v>389.74222511464779</v>
      </c>
      <c r="H136" s="404" t="s">
        <v>680</v>
      </c>
      <c r="I136" s="418">
        <v>7.5891700000000002</v>
      </c>
      <c r="J136" s="404" t="s">
        <v>680</v>
      </c>
      <c r="K136" s="407">
        <v>2957.8200025733313</v>
      </c>
      <c r="L136" s="404" t="s">
        <v>680</v>
      </c>
      <c r="M136" s="407">
        <v>2957.8200025733313</v>
      </c>
      <c r="N136" s="404" t="s">
        <v>2342</v>
      </c>
      <c r="O136" s="407">
        <v>2127447.4462928288</v>
      </c>
      <c r="P136" s="404" t="s">
        <v>3470</v>
      </c>
    </row>
    <row r="137" spans="1:16" ht="39" customHeight="1">
      <c r="A137" s="404" t="s">
        <v>993</v>
      </c>
      <c r="B137" s="403" t="s">
        <v>65</v>
      </c>
      <c r="C137" s="403"/>
      <c r="D137" s="403" t="s">
        <v>994</v>
      </c>
      <c r="E137" s="403" t="s">
        <v>727</v>
      </c>
      <c r="F137" s="405" t="s">
        <v>995</v>
      </c>
      <c r="G137" s="404">
        <v>51.679559169259768</v>
      </c>
      <c r="H137" s="404" t="s">
        <v>680</v>
      </c>
      <c r="I137" s="418">
        <v>56.378529</v>
      </c>
      <c r="J137" s="404" t="s">
        <v>680</v>
      </c>
      <c r="K137" s="407">
        <v>2913.6175253313281</v>
      </c>
      <c r="L137" s="404" t="s">
        <v>680</v>
      </c>
      <c r="M137" s="407">
        <v>2913.6175253313281</v>
      </c>
      <c r="N137" s="404" t="s">
        <v>2349</v>
      </c>
      <c r="O137" s="407">
        <v>2130361.0638181604</v>
      </c>
      <c r="P137" s="404" t="s">
        <v>3471</v>
      </c>
    </row>
    <row r="138" spans="1:16" ht="26.1" customHeight="1">
      <c r="A138" s="404" t="s">
        <v>2352</v>
      </c>
      <c r="B138" s="403" t="s">
        <v>21</v>
      </c>
      <c r="C138" s="403"/>
      <c r="D138" s="403" t="s">
        <v>2353</v>
      </c>
      <c r="E138" s="403" t="s">
        <v>730</v>
      </c>
      <c r="F138" s="405" t="s">
        <v>711</v>
      </c>
      <c r="G138" s="404">
        <v>121.31557295706324</v>
      </c>
      <c r="H138" s="404" t="s">
        <v>680</v>
      </c>
      <c r="I138" s="418">
        <v>23.835139000000002</v>
      </c>
      <c r="J138" s="404" t="s">
        <v>680</v>
      </c>
      <c r="K138" s="407">
        <v>2891.5735442962437</v>
      </c>
      <c r="L138" s="404" t="s">
        <v>680</v>
      </c>
      <c r="M138" s="407">
        <v>2891.5735442962437</v>
      </c>
      <c r="N138" s="404" t="s">
        <v>2349</v>
      </c>
      <c r="O138" s="407">
        <v>2133252.6373624564</v>
      </c>
      <c r="P138" s="404" t="s">
        <v>3472</v>
      </c>
    </row>
    <row r="139" spans="1:16" ht="26.1" customHeight="1">
      <c r="A139" s="404" t="s">
        <v>1754</v>
      </c>
      <c r="B139" s="403" t="s">
        <v>21</v>
      </c>
      <c r="C139" s="403"/>
      <c r="D139" s="403" t="s">
        <v>1755</v>
      </c>
      <c r="E139" s="403" t="s">
        <v>727</v>
      </c>
      <c r="F139" s="405" t="s">
        <v>39</v>
      </c>
      <c r="G139" s="404">
        <v>189.73404290960286</v>
      </c>
      <c r="H139" s="404" t="s">
        <v>680</v>
      </c>
      <c r="I139" s="418">
        <v>15.191203</v>
      </c>
      <c r="J139" s="404" t="s">
        <v>680</v>
      </c>
      <c r="K139" s="407">
        <v>2882.2883618504879</v>
      </c>
      <c r="L139" s="404" t="s">
        <v>680</v>
      </c>
      <c r="M139" s="407">
        <v>2882.2883618504879</v>
      </c>
      <c r="N139" s="404" t="s">
        <v>2349</v>
      </c>
      <c r="O139" s="407">
        <v>2136134.9257243071</v>
      </c>
      <c r="P139" s="404" t="s">
        <v>3473</v>
      </c>
    </row>
    <row r="140" spans="1:16" ht="26.1" customHeight="1">
      <c r="A140" s="404" t="s">
        <v>1258</v>
      </c>
      <c r="B140" s="403" t="s">
        <v>21</v>
      </c>
      <c r="C140" s="403"/>
      <c r="D140" s="403" t="s">
        <v>1259</v>
      </c>
      <c r="E140" s="403" t="s">
        <v>727</v>
      </c>
      <c r="F140" s="405" t="s">
        <v>6</v>
      </c>
      <c r="G140" s="404">
        <v>70.799599194284298</v>
      </c>
      <c r="H140" s="404" t="s">
        <v>680</v>
      </c>
      <c r="I140" s="418">
        <v>40.595627999999998</v>
      </c>
      <c r="J140" s="404" t="s">
        <v>680</v>
      </c>
      <c r="K140" s="407">
        <v>2874.1541914402651</v>
      </c>
      <c r="L140" s="404" t="s">
        <v>680</v>
      </c>
      <c r="M140" s="407">
        <v>2874.1541914402651</v>
      </c>
      <c r="N140" s="404" t="s">
        <v>2349</v>
      </c>
      <c r="O140" s="407">
        <v>2139009.079915747</v>
      </c>
      <c r="P140" s="404" t="s">
        <v>3474</v>
      </c>
    </row>
    <row r="141" spans="1:16" ht="24" customHeight="1">
      <c r="A141" s="404" t="s">
        <v>2356</v>
      </c>
      <c r="B141" s="403" t="s">
        <v>65</v>
      </c>
      <c r="C141" s="403"/>
      <c r="D141" s="403" t="s">
        <v>2357</v>
      </c>
      <c r="E141" s="403" t="s">
        <v>730</v>
      </c>
      <c r="F141" s="405" t="s">
        <v>711</v>
      </c>
      <c r="G141" s="404">
        <v>119.42588897690676</v>
      </c>
      <c r="H141" s="404" t="s">
        <v>680</v>
      </c>
      <c r="I141" s="418">
        <v>23.83578215</v>
      </c>
      <c r="J141" s="404" t="s">
        <v>680</v>
      </c>
      <c r="K141" s="407">
        <v>2846.6094727236359</v>
      </c>
      <c r="L141" s="404" t="s">
        <v>680</v>
      </c>
      <c r="M141" s="407">
        <v>2846.6094727236359</v>
      </c>
      <c r="N141" s="404" t="s">
        <v>2349</v>
      </c>
      <c r="O141" s="407">
        <v>2141855.6893884707</v>
      </c>
      <c r="P141" s="404" t="s">
        <v>3475</v>
      </c>
    </row>
    <row r="142" spans="1:16" ht="26.1" customHeight="1">
      <c r="A142" s="404" t="s">
        <v>894</v>
      </c>
      <c r="B142" s="403" t="s">
        <v>21</v>
      </c>
      <c r="C142" s="403"/>
      <c r="D142" s="403" t="s">
        <v>895</v>
      </c>
      <c r="E142" s="403" t="s">
        <v>727</v>
      </c>
      <c r="F142" s="405" t="s">
        <v>74</v>
      </c>
      <c r="G142" s="404">
        <v>35.07998209654685</v>
      </c>
      <c r="H142" s="404" t="s">
        <v>680</v>
      </c>
      <c r="I142" s="418">
        <v>80.792502999999996</v>
      </c>
      <c r="J142" s="404" t="s">
        <v>680</v>
      </c>
      <c r="K142" s="407">
        <v>2834.1995587752076</v>
      </c>
      <c r="L142" s="404" t="s">
        <v>680</v>
      </c>
      <c r="M142" s="407">
        <v>2834.1995587752076</v>
      </c>
      <c r="N142" s="404" t="s">
        <v>2349</v>
      </c>
      <c r="O142" s="407">
        <v>2144689.8889472461</v>
      </c>
      <c r="P142" s="404" t="s">
        <v>3476</v>
      </c>
    </row>
    <row r="143" spans="1:16" ht="51.95" customHeight="1">
      <c r="A143" s="404" t="s">
        <v>1366</v>
      </c>
      <c r="B143" s="403" t="s">
        <v>21</v>
      </c>
      <c r="C143" s="403"/>
      <c r="D143" s="403" t="s">
        <v>1367</v>
      </c>
      <c r="E143" s="403" t="s">
        <v>727</v>
      </c>
      <c r="F143" s="405" t="s">
        <v>758</v>
      </c>
      <c r="G143" s="404">
        <v>162.38733592726302</v>
      </c>
      <c r="H143" s="404" t="s">
        <v>680</v>
      </c>
      <c r="I143" s="418">
        <v>16.850529999999999</v>
      </c>
      <c r="J143" s="404" t="s">
        <v>680</v>
      </c>
      <c r="K143" s="407">
        <v>2736.3126756624233</v>
      </c>
      <c r="L143" s="404" t="s">
        <v>680</v>
      </c>
      <c r="M143" s="407">
        <v>2736.3126756624233</v>
      </c>
      <c r="N143" s="404" t="s">
        <v>2349</v>
      </c>
      <c r="O143" s="407">
        <v>2147426.2016229085</v>
      </c>
      <c r="P143" s="404" t="s">
        <v>3477</v>
      </c>
    </row>
    <row r="144" spans="1:16" ht="26.1" customHeight="1">
      <c r="A144" s="404" t="s">
        <v>909</v>
      </c>
      <c r="B144" s="403" t="s">
        <v>21</v>
      </c>
      <c r="C144" s="403"/>
      <c r="D144" s="403" t="s">
        <v>910</v>
      </c>
      <c r="E144" s="403" t="s">
        <v>727</v>
      </c>
      <c r="F144" s="405" t="s">
        <v>39</v>
      </c>
      <c r="G144" s="404">
        <v>37.333536137304051</v>
      </c>
      <c r="H144" s="404" t="s">
        <v>680</v>
      </c>
      <c r="I144" s="418">
        <v>72.521593999999993</v>
      </c>
      <c r="J144" s="404" t="s">
        <v>680</v>
      </c>
      <c r="K144" s="407">
        <v>2707.4875503338926</v>
      </c>
      <c r="L144" s="404" t="s">
        <v>680</v>
      </c>
      <c r="M144" s="407">
        <v>2707.4875503338926</v>
      </c>
      <c r="N144" s="404" t="s">
        <v>2361</v>
      </c>
      <c r="O144" s="407">
        <v>2150133.6891732425</v>
      </c>
      <c r="P144" s="404" t="s">
        <v>3478</v>
      </c>
    </row>
    <row r="145" spans="1:16" ht="26.1" customHeight="1">
      <c r="A145" s="404" t="s">
        <v>1929</v>
      </c>
      <c r="B145" s="403" t="s">
        <v>65</v>
      </c>
      <c r="C145" s="403"/>
      <c r="D145" s="403" t="s">
        <v>1930</v>
      </c>
      <c r="E145" s="403" t="s">
        <v>727</v>
      </c>
      <c r="F145" s="405" t="s">
        <v>990</v>
      </c>
      <c r="G145" s="404">
        <v>487.72168840783081</v>
      </c>
      <c r="H145" s="404" t="s">
        <v>680</v>
      </c>
      <c r="I145" s="418">
        <v>5.5310899999999998</v>
      </c>
      <c r="J145" s="404" t="s">
        <v>680</v>
      </c>
      <c r="K145" s="407">
        <v>2697.6325535356691</v>
      </c>
      <c r="L145" s="404" t="s">
        <v>680</v>
      </c>
      <c r="M145" s="407">
        <v>2697.6325535356691</v>
      </c>
      <c r="N145" s="404" t="s">
        <v>2361</v>
      </c>
      <c r="O145" s="407">
        <v>2152831.3217267781</v>
      </c>
      <c r="P145" s="404" t="s">
        <v>3479</v>
      </c>
    </row>
    <row r="146" spans="1:16" ht="51.95" customHeight="1">
      <c r="A146" s="404" t="s">
        <v>748</v>
      </c>
      <c r="B146" s="403" t="s">
        <v>21</v>
      </c>
      <c r="C146" s="403"/>
      <c r="D146" s="403" t="s">
        <v>749</v>
      </c>
      <c r="E146" s="403" t="s">
        <v>3293</v>
      </c>
      <c r="F146" s="405" t="s">
        <v>723</v>
      </c>
      <c r="G146" s="404">
        <v>9.9942968936030905</v>
      </c>
      <c r="H146" s="404" t="s">
        <v>680</v>
      </c>
      <c r="I146" s="418">
        <v>266.90724999999998</v>
      </c>
      <c r="J146" s="404" t="s">
        <v>680</v>
      </c>
      <c r="K146" s="407">
        <v>2667.5502995551437</v>
      </c>
      <c r="L146" s="404" t="s">
        <v>680</v>
      </c>
      <c r="M146" s="407">
        <v>2667.5502995551437</v>
      </c>
      <c r="N146" s="404" t="s">
        <v>2361</v>
      </c>
      <c r="O146" s="407">
        <v>2155498.8720263331</v>
      </c>
      <c r="P146" s="404" t="s">
        <v>3480</v>
      </c>
    </row>
    <row r="147" spans="1:16" ht="26.1" customHeight="1">
      <c r="A147" s="404" t="s">
        <v>1035</v>
      </c>
      <c r="B147" s="403" t="s">
        <v>21</v>
      </c>
      <c r="C147" s="403"/>
      <c r="D147" s="403" t="s">
        <v>1036</v>
      </c>
      <c r="E147" s="403" t="s">
        <v>727</v>
      </c>
      <c r="F147" s="405" t="s">
        <v>1037</v>
      </c>
      <c r="G147" s="404">
        <v>66.919022462576748</v>
      </c>
      <c r="H147" s="404" t="s">
        <v>680</v>
      </c>
      <c r="I147" s="418">
        <v>39.720944000000003</v>
      </c>
      <c r="J147" s="404" t="s">
        <v>680</v>
      </c>
      <c r="K147" s="407">
        <v>2658.0867437707529</v>
      </c>
      <c r="L147" s="404" t="s">
        <v>680</v>
      </c>
      <c r="M147" s="407">
        <v>2658.0867437707529</v>
      </c>
      <c r="N147" s="404" t="s">
        <v>2361</v>
      </c>
      <c r="O147" s="407">
        <v>2158156.9587701038</v>
      </c>
      <c r="P147" s="404" t="s">
        <v>3481</v>
      </c>
    </row>
    <row r="148" spans="1:16" ht="39" customHeight="1">
      <c r="A148" s="404" t="s">
        <v>1324</v>
      </c>
      <c r="B148" s="403" t="s">
        <v>21</v>
      </c>
      <c r="C148" s="403"/>
      <c r="D148" s="403" t="s">
        <v>1325</v>
      </c>
      <c r="E148" s="403" t="s">
        <v>727</v>
      </c>
      <c r="F148" s="405" t="s">
        <v>74</v>
      </c>
      <c r="G148" s="404">
        <v>4992.5710588242755</v>
      </c>
      <c r="H148" s="404" t="s">
        <v>680</v>
      </c>
      <c r="I148" s="418">
        <v>0.52738300000000005</v>
      </c>
      <c r="J148" s="404" t="s">
        <v>680</v>
      </c>
      <c r="K148" s="407">
        <v>2632.9971027159227</v>
      </c>
      <c r="L148" s="404" t="s">
        <v>680</v>
      </c>
      <c r="M148" s="407">
        <v>2632.9971027159227</v>
      </c>
      <c r="N148" s="404" t="s">
        <v>2361</v>
      </c>
      <c r="O148" s="407">
        <v>2160789.9558728198</v>
      </c>
      <c r="P148" s="404" t="s">
        <v>3482</v>
      </c>
    </row>
    <row r="149" spans="1:16" ht="26.1" customHeight="1">
      <c r="A149" s="404" t="s">
        <v>2359</v>
      </c>
      <c r="B149" s="403" t="s">
        <v>65</v>
      </c>
      <c r="C149" s="403"/>
      <c r="D149" s="403" t="s">
        <v>2360</v>
      </c>
      <c r="E149" s="403" t="s">
        <v>727</v>
      </c>
      <c r="F149" s="405" t="s">
        <v>990</v>
      </c>
      <c r="G149" s="404">
        <v>199.88593787206182</v>
      </c>
      <c r="H149" s="404" t="s">
        <v>680</v>
      </c>
      <c r="I149" s="418">
        <v>13.081671</v>
      </c>
      <c r="J149" s="404" t="s">
        <v>680</v>
      </c>
      <c r="K149" s="407">
        <v>2614.8420767687526</v>
      </c>
      <c r="L149" s="404" t="s">
        <v>680</v>
      </c>
      <c r="M149" s="407">
        <v>2614.8420767687526</v>
      </c>
      <c r="N149" s="404" t="s">
        <v>2361</v>
      </c>
      <c r="O149" s="407">
        <v>2163404.7979495884</v>
      </c>
      <c r="P149" s="404" t="s">
        <v>2358</v>
      </c>
    </row>
    <row r="150" spans="1:16" ht="26.1" customHeight="1">
      <c r="A150" s="404" t="s">
        <v>1749</v>
      </c>
      <c r="B150" s="403" t="s">
        <v>21</v>
      </c>
      <c r="C150" s="403"/>
      <c r="D150" s="403" t="s">
        <v>1750</v>
      </c>
      <c r="E150" s="403" t="s">
        <v>727</v>
      </c>
      <c r="F150" s="405" t="s">
        <v>39</v>
      </c>
      <c r="G150" s="404">
        <v>292.03235580139295</v>
      </c>
      <c r="H150" s="404" t="s">
        <v>680</v>
      </c>
      <c r="I150" s="418">
        <v>8.836881</v>
      </c>
      <c r="J150" s="404" t="s">
        <v>680</v>
      </c>
      <c r="K150" s="407">
        <v>2580.6551763665693</v>
      </c>
      <c r="L150" s="404" t="s">
        <v>680</v>
      </c>
      <c r="M150" s="407">
        <v>2580.6551763665693</v>
      </c>
      <c r="N150" s="404" t="s">
        <v>2361</v>
      </c>
      <c r="O150" s="407">
        <v>2165985.4531259551</v>
      </c>
      <c r="P150" s="404" t="s">
        <v>3483</v>
      </c>
    </row>
    <row r="151" spans="1:16" ht="26.1" customHeight="1">
      <c r="A151" s="404" t="s">
        <v>1595</v>
      </c>
      <c r="B151" s="403" t="s">
        <v>1209</v>
      </c>
      <c r="C151" s="403"/>
      <c r="D151" s="403" t="s">
        <v>1596</v>
      </c>
      <c r="E151" s="403" t="s">
        <v>727</v>
      </c>
      <c r="F151" s="405" t="s">
        <v>990</v>
      </c>
      <c r="G151" s="404">
        <v>0.99942968936030907</v>
      </c>
      <c r="H151" s="404" t="s">
        <v>680</v>
      </c>
      <c r="I151" s="418">
        <v>2567.300444</v>
      </c>
      <c r="J151" s="404" t="s">
        <v>680</v>
      </c>
      <c r="K151" s="407">
        <v>2565.8362852415034</v>
      </c>
      <c r="L151" s="404" t="s">
        <v>680</v>
      </c>
      <c r="M151" s="407">
        <v>2565.8362852415034</v>
      </c>
      <c r="N151" s="404" t="s">
        <v>2361</v>
      </c>
      <c r="O151" s="407">
        <v>2168551.2894111965</v>
      </c>
      <c r="P151" s="404" t="s">
        <v>3484</v>
      </c>
    </row>
    <row r="152" spans="1:16" ht="24" customHeight="1">
      <c r="A152" s="404" t="s">
        <v>2365</v>
      </c>
      <c r="B152" s="403" t="s">
        <v>21</v>
      </c>
      <c r="C152" s="403"/>
      <c r="D152" s="403" t="s">
        <v>2366</v>
      </c>
      <c r="E152" s="403" t="s">
        <v>730</v>
      </c>
      <c r="F152" s="405" t="s">
        <v>711</v>
      </c>
      <c r="G152" s="404">
        <v>82.793359942488252</v>
      </c>
      <c r="H152" s="404" t="s">
        <v>680</v>
      </c>
      <c r="I152" s="418">
        <v>30.806885000000001</v>
      </c>
      <c r="J152" s="404" t="s">
        <v>680</v>
      </c>
      <c r="K152" s="407">
        <v>2550.6055185118425</v>
      </c>
      <c r="L152" s="404" t="s">
        <v>680</v>
      </c>
      <c r="M152" s="407">
        <v>2550.6055185118425</v>
      </c>
      <c r="N152" s="404" t="s">
        <v>2361</v>
      </c>
      <c r="O152" s="407">
        <v>2171101.8949297084</v>
      </c>
      <c r="P152" s="404" t="s">
        <v>3485</v>
      </c>
    </row>
    <row r="153" spans="1:16" ht="24" customHeight="1">
      <c r="A153" s="404" t="s">
        <v>1876</v>
      </c>
      <c r="B153" s="403" t="s">
        <v>705</v>
      </c>
      <c r="C153" s="403"/>
      <c r="D153" s="403" t="s">
        <v>1877</v>
      </c>
      <c r="E153" s="403" t="s">
        <v>727</v>
      </c>
      <c r="F153" s="405" t="s">
        <v>6</v>
      </c>
      <c r="G153" s="404">
        <v>3.9977187574412363</v>
      </c>
      <c r="H153" s="404" t="s">
        <v>680</v>
      </c>
      <c r="I153" s="418">
        <v>616.1377</v>
      </c>
      <c r="J153" s="404" t="s">
        <v>680</v>
      </c>
      <c r="K153" s="407">
        <v>2463.1452404567012</v>
      </c>
      <c r="L153" s="404" t="s">
        <v>680</v>
      </c>
      <c r="M153" s="407">
        <v>2463.1452404567012</v>
      </c>
      <c r="N153" s="404" t="s">
        <v>2362</v>
      </c>
      <c r="O153" s="407">
        <v>2173565.0401701652</v>
      </c>
      <c r="P153" s="404" t="s">
        <v>3486</v>
      </c>
    </row>
    <row r="154" spans="1:16" ht="24" customHeight="1">
      <c r="A154" s="404" t="s">
        <v>2374</v>
      </c>
      <c r="B154" s="403" t="s">
        <v>21</v>
      </c>
      <c r="C154" s="403"/>
      <c r="D154" s="403" t="s">
        <v>2375</v>
      </c>
      <c r="E154" s="403" t="s">
        <v>3293</v>
      </c>
      <c r="F154" s="405" t="s">
        <v>711</v>
      </c>
      <c r="G154" s="404">
        <v>1993.4326911745643</v>
      </c>
      <c r="H154" s="404" t="s">
        <v>680</v>
      </c>
      <c r="I154" s="418">
        <v>1.2348479999999999</v>
      </c>
      <c r="J154" s="404" t="s">
        <v>680</v>
      </c>
      <c r="K154" s="407">
        <v>2461.5863718315281</v>
      </c>
      <c r="L154" s="404" t="s">
        <v>680</v>
      </c>
      <c r="M154" s="407">
        <v>2461.5863718315281</v>
      </c>
      <c r="N154" s="404" t="s">
        <v>2362</v>
      </c>
      <c r="O154" s="407">
        <v>2176026.6265419968</v>
      </c>
      <c r="P154" s="404" t="s">
        <v>3487</v>
      </c>
    </row>
    <row r="155" spans="1:16" ht="51.95" customHeight="1">
      <c r="A155" s="404" t="s">
        <v>1410</v>
      </c>
      <c r="B155" s="403" t="s">
        <v>21</v>
      </c>
      <c r="C155" s="403"/>
      <c r="D155" s="403" t="s">
        <v>1411</v>
      </c>
      <c r="E155" s="403" t="s">
        <v>727</v>
      </c>
      <c r="F155" s="405" t="s">
        <v>6</v>
      </c>
      <c r="G155" s="404">
        <v>3.9977187574412363</v>
      </c>
      <c r="H155" s="404" t="s">
        <v>680</v>
      </c>
      <c r="I155" s="418">
        <v>613.706593</v>
      </c>
      <c r="J155" s="404" t="s">
        <v>680</v>
      </c>
      <c r="K155" s="407">
        <v>2453.4263584014543</v>
      </c>
      <c r="L155" s="404" t="s">
        <v>680</v>
      </c>
      <c r="M155" s="407">
        <v>2453.4263584014543</v>
      </c>
      <c r="N155" s="404" t="s">
        <v>2362</v>
      </c>
      <c r="O155" s="407">
        <v>2178480.0529003982</v>
      </c>
      <c r="P155" s="404" t="s">
        <v>3488</v>
      </c>
    </row>
    <row r="156" spans="1:16" ht="26.1" customHeight="1">
      <c r="A156" s="404" t="s">
        <v>1793</v>
      </c>
      <c r="B156" s="403" t="s">
        <v>21</v>
      </c>
      <c r="C156" s="403"/>
      <c r="D156" s="403" t="s">
        <v>1794</v>
      </c>
      <c r="E156" s="403" t="s">
        <v>727</v>
      </c>
      <c r="F156" s="405" t="s">
        <v>6</v>
      </c>
      <c r="G156" s="404">
        <v>23.986312544647419</v>
      </c>
      <c r="H156" s="404" t="s">
        <v>680</v>
      </c>
      <c r="I156" s="418">
        <v>102.183672</v>
      </c>
      <c r="J156" s="404" t="s">
        <v>680</v>
      </c>
      <c r="K156" s="407">
        <v>2451.0094935517373</v>
      </c>
      <c r="L156" s="404" t="s">
        <v>680</v>
      </c>
      <c r="M156" s="407">
        <v>2451.0094935517373</v>
      </c>
      <c r="N156" s="404" t="s">
        <v>2362</v>
      </c>
      <c r="O156" s="407">
        <v>2180931.0623939498</v>
      </c>
      <c r="P156" s="404" t="s">
        <v>3489</v>
      </c>
    </row>
    <row r="157" spans="1:16" ht="24" customHeight="1">
      <c r="A157" s="404" t="s">
        <v>1797</v>
      </c>
      <c r="B157" s="403" t="s">
        <v>21</v>
      </c>
      <c r="C157" s="403"/>
      <c r="D157" s="403" t="s">
        <v>1798</v>
      </c>
      <c r="E157" s="403" t="s">
        <v>727</v>
      </c>
      <c r="F157" s="405" t="s">
        <v>6</v>
      </c>
      <c r="G157" s="404">
        <v>24.985742234007727</v>
      </c>
      <c r="H157" s="404" t="s">
        <v>680</v>
      </c>
      <c r="I157" s="418">
        <v>95.906527999999994</v>
      </c>
      <c r="J157" s="404" t="s">
        <v>680</v>
      </c>
      <c r="K157" s="407">
        <v>2396.2957871666445</v>
      </c>
      <c r="L157" s="404" t="s">
        <v>680</v>
      </c>
      <c r="M157" s="407">
        <v>2396.2957871666445</v>
      </c>
      <c r="N157" s="404" t="s">
        <v>2362</v>
      </c>
      <c r="O157" s="407">
        <v>2183327.3581811166</v>
      </c>
      <c r="P157" s="404" t="s">
        <v>3490</v>
      </c>
    </row>
    <row r="158" spans="1:16" ht="51.95" customHeight="1">
      <c r="A158" s="404" t="s">
        <v>2392</v>
      </c>
      <c r="B158" s="403" t="s">
        <v>65</v>
      </c>
      <c r="C158" s="403"/>
      <c r="D158" s="403" t="s">
        <v>2393</v>
      </c>
      <c r="E158" s="403" t="s">
        <v>727</v>
      </c>
      <c r="F158" s="405" t="s">
        <v>1095</v>
      </c>
      <c r="G158" s="404">
        <v>434.31816238655205</v>
      </c>
      <c r="H158" s="404" t="s">
        <v>680</v>
      </c>
      <c r="I158" s="418">
        <v>5.4410489999999996</v>
      </c>
      <c r="J158" s="404" t="s">
        <v>680</v>
      </c>
      <c r="K158" s="407">
        <v>2363.1464031351866</v>
      </c>
      <c r="L158" s="404" t="s">
        <v>680</v>
      </c>
      <c r="M158" s="407">
        <v>2363.1464031351866</v>
      </c>
      <c r="N158" s="404" t="s">
        <v>2362</v>
      </c>
      <c r="O158" s="407">
        <v>2185690.5045842519</v>
      </c>
      <c r="P158" s="404" t="s">
        <v>3491</v>
      </c>
    </row>
    <row r="159" spans="1:16" ht="26.1" customHeight="1">
      <c r="A159" s="404" t="s">
        <v>2372</v>
      </c>
      <c r="B159" s="403" t="s">
        <v>21</v>
      </c>
      <c r="C159" s="403"/>
      <c r="D159" s="403" t="s">
        <v>2373</v>
      </c>
      <c r="E159" s="403" t="s">
        <v>727</v>
      </c>
      <c r="F159" s="405" t="s">
        <v>39</v>
      </c>
      <c r="G159" s="404">
        <v>45.166631763925182</v>
      </c>
      <c r="H159" s="404" t="s">
        <v>680</v>
      </c>
      <c r="I159" s="418">
        <v>51.696396999999997</v>
      </c>
      <c r="J159" s="404" t="s">
        <v>680</v>
      </c>
      <c r="K159" s="407">
        <v>2334.9521268206863</v>
      </c>
      <c r="L159" s="404" t="s">
        <v>680</v>
      </c>
      <c r="M159" s="407">
        <v>2334.9521268206863</v>
      </c>
      <c r="N159" s="404" t="s">
        <v>2362</v>
      </c>
      <c r="O159" s="407">
        <v>2188025.4567110725</v>
      </c>
      <c r="P159" s="404" t="s">
        <v>3492</v>
      </c>
    </row>
    <row r="160" spans="1:16" ht="39" customHeight="1">
      <c r="A160" s="404" t="s">
        <v>919</v>
      </c>
      <c r="B160" s="403" t="s">
        <v>21</v>
      </c>
      <c r="C160" s="403"/>
      <c r="D160" s="403" t="s">
        <v>920</v>
      </c>
      <c r="E160" s="403" t="s">
        <v>727</v>
      </c>
      <c r="F160" s="405" t="s">
        <v>918</v>
      </c>
      <c r="G160" s="404">
        <v>33.892435753336386</v>
      </c>
      <c r="H160" s="404" t="s">
        <v>680</v>
      </c>
      <c r="I160" s="418">
        <v>67.955229000000003</v>
      </c>
      <c r="J160" s="404" t="s">
        <v>680</v>
      </c>
      <c r="K160" s="407">
        <v>2303.1682329857617</v>
      </c>
      <c r="L160" s="404" t="s">
        <v>680</v>
      </c>
      <c r="M160" s="407">
        <v>2303.1682329857617</v>
      </c>
      <c r="N160" s="404" t="s">
        <v>2362</v>
      </c>
      <c r="O160" s="407">
        <v>2190328.6249440582</v>
      </c>
      <c r="P160" s="404" t="s">
        <v>3493</v>
      </c>
    </row>
    <row r="161" spans="1:16" ht="26.1" customHeight="1">
      <c r="A161" s="404" t="s">
        <v>2367</v>
      </c>
      <c r="B161" s="403" t="s">
        <v>65</v>
      </c>
      <c r="C161" s="403"/>
      <c r="D161" s="403" t="s">
        <v>2368</v>
      </c>
      <c r="E161" s="403" t="s">
        <v>730</v>
      </c>
      <c r="F161" s="405" t="s">
        <v>711</v>
      </c>
      <c r="G161" s="404">
        <v>98.870123330994417</v>
      </c>
      <c r="H161" s="404" t="s">
        <v>680</v>
      </c>
      <c r="I161" s="418">
        <v>23.268781109999999</v>
      </c>
      <c r="J161" s="404" t="s">
        <v>680</v>
      </c>
      <c r="K161" s="407">
        <v>2300.5872581076133</v>
      </c>
      <c r="L161" s="404" t="s">
        <v>680</v>
      </c>
      <c r="M161" s="407">
        <v>2300.5872581076133</v>
      </c>
      <c r="N161" s="404" t="s">
        <v>2362</v>
      </c>
      <c r="O161" s="407">
        <v>2192629.2122021657</v>
      </c>
      <c r="P161" s="404" t="s">
        <v>3494</v>
      </c>
    </row>
    <row r="162" spans="1:16" ht="26.1" customHeight="1">
      <c r="A162" s="404" t="s">
        <v>1730</v>
      </c>
      <c r="B162" s="403" t="s">
        <v>65</v>
      </c>
      <c r="C162" s="403"/>
      <c r="D162" s="403" t="s">
        <v>3100</v>
      </c>
      <c r="E162" s="403" t="s">
        <v>727</v>
      </c>
      <c r="F162" s="405" t="s">
        <v>1095</v>
      </c>
      <c r="G162" s="404">
        <v>119.61174522264179</v>
      </c>
      <c r="H162" s="404" t="s">
        <v>680</v>
      </c>
      <c r="I162" s="418">
        <v>18.895747</v>
      </c>
      <c r="J162" s="404" t="s">
        <v>680</v>
      </c>
      <c r="K162" s="407">
        <v>2260.153275955498</v>
      </c>
      <c r="L162" s="404" t="s">
        <v>680</v>
      </c>
      <c r="M162" s="407">
        <v>2260.153275955498</v>
      </c>
      <c r="N162" s="404" t="s">
        <v>2362</v>
      </c>
      <c r="O162" s="407">
        <v>2194889.3654781212</v>
      </c>
      <c r="P162" s="404" t="s">
        <v>3495</v>
      </c>
    </row>
    <row r="163" spans="1:16" ht="65.099999999999994" customHeight="1">
      <c r="A163" s="404" t="s">
        <v>2369</v>
      </c>
      <c r="B163" s="403" t="s">
        <v>65</v>
      </c>
      <c r="C163" s="403"/>
      <c r="D163" s="403" t="s">
        <v>2370</v>
      </c>
      <c r="E163" s="403" t="s">
        <v>727</v>
      </c>
      <c r="F163" s="405" t="s">
        <v>963</v>
      </c>
      <c r="G163" s="404">
        <v>2188.9726199657757</v>
      </c>
      <c r="H163" s="404" t="s">
        <v>680</v>
      </c>
      <c r="I163" s="418">
        <v>1.02904</v>
      </c>
      <c r="J163" s="404" t="s">
        <v>680</v>
      </c>
      <c r="K163" s="407">
        <v>2252.5403848495821</v>
      </c>
      <c r="L163" s="404" t="s">
        <v>680</v>
      </c>
      <c r="M163" s="407">
        <v>2252.5403848495821</v>
      </c>
      <c r="N163" s="404" t="s">
        <v>2362</v>
      </c>
      <c r="O163" s="407">
        <v>2197141.9058629707</v>
      </c>
      <c r="P163" s="404" t="s">
        <v>3496</v>
      </c>
    </row>
    <row r="164" spans="1:16" ht="39" customHeight="1">
      <c r="A164" s="404" t="s">
        <v>2376</v>
      </c>
      <c r="B164" s="403" t="s">
        <v>65</v>
      </c>
      <c r="C164" s="403"/>
      <c r="D164" s="403" t="s">
        <v>2377</v>
      </c>
      <c r="E164" s="403" t="s">
        <v>2178</v>
      </c>
      <c r="F164" s="405" t="s">
        <v>711</v>
      </c>
      <c r="G164" s="404">
        <v>258.80316629037242</v>
      </c>
      <c r="H164" s="404">
        <v>0</v>
      </c>
      <c r="I164" s="418">
        <v>8.4538208600000004</v>
      </c>
      <c r="J164" s="404">
        <v>1.5261</v>
      </c>
      <c r="K164" s="407">
        <v>2187.8756058195991</v>
      </c>
      <c r="L164" s="404">
        <v>0</v>
      </c>
      <c r="M164" s="407">
        <v>2187.8756058195991</v>
      </c>
      <c r="N164" s="404" t="s">
        <v>2371</v>
      </c>
      <c r="O164" s="407">
        <v>2199329.7814687905</v>
      </c>
      <c r="P164" s="404" t="s">
        <v>3497</v>
      </c>
    </row>
    <row r="165" spans="1:16" ht="51.95" customHeight="1">
      <c r="A165" s="404" t="s">
        <v>916</v>
      </c>
      <c r="B165" s="403" t="s">
        <v>21</v>
      </c>
      <c r="C165" s="403"/>
      <c r="D165" s="403" t="s">
        <v>917</v>
      </c>
      <c r="E165" s="403" t="s">
        <v>727</v>
      </c>
      <c r="F165" s="405" t="s">
        <v>918</v>
      </c>
      <c r="G165" s="404">
        <v>59.204561269267693</v>
      </c>
      <c r="H165" s="404" t="s">
        <v>680</v>
      </c>
      <c r="I165" s="418">
        <v>36.376564000000002</v>
      </c>
      <c r="J165" s="404" t="s">
        <v>680</v>
      </c>
      <c r="K165" s="407">
        <v>2153.6585121034377</v>
      </c>
      <c r="L165" s="404" t="s">
        <v>680</v>
      </c>
      <c r="M165" s="407">
        <v>2153.6585121034377</v>
      </c>
      <c r="N165" s="404" t="s">
        <v>2371</v>
      </c>
      <c r="O165" s="407">
        <v>2201483.4399808939</v>
      </c>
      <c r="P165" s="404" t="s">
        <v>3498</v>
      </c>
    </row>
    <row r="166" spans="1:16" ht="26.1" customHeight="1">
      <c r="A166" s="404" t="s">
        <v>1439</v>
      </c>
      <c r="B166" s="403" t="s">
        <v>21</v>
      </c>
      <c r="C166" s="403"/>
      <c r="D166" s="403" t="s">
        <v>1440</v>
      </c>
      <c r="E166" s="403" t="s">
        <v>727</v>
      </c>
      <c r="F166" s="405" t="s">
        <v>6</v>
      </c>
      <c r="G166" s="404">
        <v>3.9977187574412363</v>
      </c>
      <c r="H166" s="404" t="s">
        <v>680</v>
      </c>
      <c r="I166" s="418">
        <v>531.06181800000002</v>
      </c>
      <c r="J166" s="404" t="s">
        <v>680</v>
      </c>
      <c r="K166" s="407">
        <v>2123.035791179444</v>
      </c>
      <c r="L166" s="404" t="s">
        <v>680</v>
      </c>
      <c r="M166" s="407">
        <v>2123.035791179444</v>
      </c>
      <c r="N166" s="404" t="s">
        <v>2371</v>
      </c>
      <c r="O166" s="407">
        <v>2203606.4757720735</v>
      </c>
      <c r="P166" s="404" t="s">
        <v>3499</v>
      </c>
    </row>
    <row r="167" spans="1:16" ht="24" customHeight="1">
      <c r="A167" s="404" t="s">
        <v>2363</v>
      </c>
      <c r="B167" s="403" t="s">
        <v>21</v>
      </c>
      <c r="C167" s="403"/>
      <c r="D167" s="403" t="s">
        <v>2364</v>
      </c>
      <c r="E167" s="403" t="s">
        <v>730</v>
      </c>
      <c r="F167" s="405" t="s">
        <v>711</v>
      </c>
      <c r="G167" s="404">
        <v>68.493033635012196</v>
      </c>
      <c r="H167" s="404" t="s">
        <v>680</v>
      </c>
      <c r="I167" s="418">
        <v>30.806885000000001</v>
      </c>
      <c r="J167" s="404" t="s">
        <v>680</v>
      </c>
      <c r="K167" s="407">
        <v>2110.0570104949525</v>
      </c>
      <c r="L167" s="404" t="s">
        <v>680</v>
      </c>
      <c r="M167" s="407">
        <v>2110.0570104949525</v>
      </c>
      <c r="N167" s="404" t="s">
        <v>2371</v>
      </c>
      <c r="O167" s="407">
        <v>2205716.5327825681</v>
      </c>
      <c r="P167" s="404" t="s">
        <v>3500</v>
      </c>
    </row>
    <row r="168" spans="1:16" ht="39" customHeight="1">
      <c r="A168" s="404" t="s">
        <v>2386</v>
      </c>
      <c r="B168" s="403" t="s">
        <v>21</v>
      </c>
      <c r="C168" s="403"/>
      <c r="D168" s="403" t="s">
        <v>2387</v>
      </c>
      <c r="E168" s="403" t="s">
        <v>3293</v>
      </c>
      <c r="F168" s="405" t="s">
        <v>711</v>
      </c>
      <c r="G168" s="404">
        <v>1979.1754243542264</v>
      </c>
      <c r="H168" s="404" t="s">
        <v>680</v>
      </c>
      <c r="I168" s="418">
        <v>1.02904</v>
      </c>
      <c r="J168" s="404" t="s">
        <v>680</v>
      </c>
      <c r="K168" s="407">
        <v>2036.6506786774733</v>
      </c>
      <c r="L168" s="404" t="s">
        <v>680</v>
      </c>
      <c r="M168" s="407">
        <v>2036.6506786774733</v>
      </c>
      <c r="N168" s="404" t="s">
        <v>2371</v>
      </c>
      <c r="O168" s="407">
        <v>2207753.1834612456</v>
      </c>
      <c r="P168" s="404" t="s">
        <v>3501</v>
      </c>
    </row>
    <row r="169" spans="1:16" ht="26.1" customHeight="1">
      <c r="A169" s="404" t="s">
        <v>2390</v>
      </c>
      <c r="B169" s="403" t="s">
        <v>21</v>
      </c>
      <c r="C169" s="403"/>
      <c r="D169" s="403" t="s">
        <v>2391</v>
      </c>
      <c r="E169" s="403" t="s">
        <v>3293</v>
      </c>
      <c r="F169" s="405" t="s">
        <v>711</v>
      </c>
      <c r="G169" s="404">
        <v>2357.6404613583995</v>
      </c>
      <c r="H169" s="404" t="s">
        <v>680</v>
      </c>
      <c r="I169" s="418">
        <v>0.86182099999999995</v>
      </c>
      <c r="J169" s="404" t="s">
        <v>680</v>
      </c>
      <c r="K169" s="407">
        <v>2031.8640600483575</v>
      </c>
      <c r="L169" s="404" t="s">
        <v>680</v>
      </c>
      <c r="M169" s="407">
        <v>2031.8640600483575</v>
      </c>
      <c r="N169" s="404" t="s">
        <v>2371</v>
      </c>
      <c r="O169" s="407">
        <v>2209785.0475212941</v>
      </c>
      <c r="P169" s="404" t="s">
        <v>3502</v>
      </c>
    </row>
    <row r="170" spans="1:16" ht="26.1" customHeight="1">
      <c r="A170" s="404" t="s">
        <v>1299</v>
      </c>
      <c r="B170" s="403" t="s">
        <v>65</v>
      </c>
      <c r="C170" s="403"/>
      <c r="D170" s="403" t="s">
        <v>1300</v>
      </c>
      <c r="E170" s="403" t="s">
        <v>727</v>
      </c>
      <c r="F170" s="405" t="s">
        <v>990</v>
      </c>
      <c r="G170" s="404">
        <v>36.112722497613227</v>
      </c>
      <c r="H170" s="404" t="s">
        <v>680</v>
      </c>
      <c r="I170" s="418">
        <v>55.941186999999999</v>
      </c>
      <c r="J170" s="404" t="s">
        <v>680</v>
      </c>
      <c r="K170" s="407">
        <v>2020.1885623180883</v>
      </c>
      <c r="L170" s="404" t="s">
        <v>680</v>
      </c>
      <c r="M170" s="407">
        <v>2020.1885623180883</v>
      </c>
      <c r="N170" s="404" t="s">
        <v>2371</v>
      </c>
      <c r="O170" s="407">
        <v>2211805.2360836123</v>
      </c>
      <c r="P170" s="404" t="s">
        <v>3503</v>
      </c>
    </row>
    <row r="171" spans="1:16" ht="26.1" customHeight="1">
      <c r="A171" s="404" t="s">
        <v>1425</v>
      </c>
      <c r="B171" s="403" t="s">
        <v>21</v>
      </c>
      <c r="C171" s="403"/>
      <c r="D171" s="403" t="s">
        <v>1426</v>
      </c>
      <c r="E171" s="403" t="s">
        <v>727</v>
      </c>
      <c r="F171" s="405" t="s">
        <v>6</v>
      </c>
      <c r="G171" s="404">
        <v>3.9977187574412363</v>
      </c>
      <c r="H171" s="404" t="s">
        <v>680</v>
      </c>
      <c r="I171" s="418">
        <v>497.87527799999998</v>
      </c>
      <c r="J171" s="404" t="s">
        <v>680</v>
      </c>
      <c r="K171" s="407">
        <v>1990.3653377268702</v>
      </c>
      <c r="L171" s="404" t="s">
        <v>680</v>
      </c>
      <c r="M171" s="407">
        <v>1990.3653377268702</v>
      </c>
      <c r="N171" s="404" t="s">
        <v>2383</v>
      </c>
      <c r="O171" s="407">
        <v>2213795.601421339</v>
      </c>
      <c r="P171" s="404" t="s">
        <v>3504</v>
      </c>
    </row>
    <row r="172" spans="1:16" ht="26.1" customHeight="1">
      <c r="A172" s="404" t="s">
        <v>2381</v>
      </c>
      <c r="B172" s="403" t="s">
        <v>65</v>
      </c>
      <c r="C172" s="403"/>
      <c r="D172" s="403" t="s">
        <v>2382</v>
      </c>
      <c r="E172" s="403" t="s">
        <v>727</v>
      </c>
      <c r="F172" s="405" t="s">
        <v>954</v>
      </c>
      <c r="G172" s="404">
        <v>128.68813233960284</v>
      </c>
      <c r="H172" s="404" t="s">
        <v>680</v>
      </c>
      <c r="I172" s="418">
        <v>15.448463</v>
      </c>
      <c r="J172" s="404" t="s">
        <v>680</v>
      </c>
      <c r="K172" s="407">
        <v>1988.033850987458</v>
      </c>
      <c r="L172" s="404" t="s">
        <v>680</v>
      </c>
      <c r="M172" s="407">
        <v>1988.033850987458</v>
      </c>
      <c r="N172" s="404" t="s">
        <v>2383</v>
      </c>
      <c r="O172" s="407">
        <v>2215783.6352723264</v>
      </c>
      <c r="P172" s="404" t="s">
        <v>3505</v>
      </c>
    </row>
    <row r="173" spans="1:16" ht="24" customHeight="1">
      <c r="A173" s="404" t="s">
        <v>1606</v>
      </c>
      <c r="B173" s="403" t="s">
        <v>21</v>
      </c>
      <c r="C173" s="403"/>
      <c r="D173" s="403" t="s">
        <v>1607</v>
      </c>
      <c r="E173" s="403" t="s">
        <v>727</v>
      </c>
      <c r="F173" s="405" t="s">
        <v>6</v>
      </c>
      <c r="G173" s="404">
        <v>9.9942968936030905</v>
      </c>
      <c r="H173" s="404" t="s">
        <v>680</v>
      </c>
      <c r="I173" s="418">
        <v>198.78480200000001</v>
      </c>
      <c r="J173" s="404" t="s">
        <v>680</v>
      </c>
      <c r="K173" s="407">
        <v>1986.7143291241055</v>
      </c>
      <c r="L173" s="404" t="s">
        <v>680</v>
      </c>
      <c r="M173" s="407">
        <v>1986.7143291241055</v>
      </c>
      <c r="N173" s="404" t="s">
        <v>2383</v>
      </c>
      <c r="O173" s="407">
        <v>2217770.3496014508</v>
      </c>
      <c r="P173" s="404" t="s">
        <v>3506</v>
      </c>
    </row>
    <row r="174" spans="1:16" ht="26.1" customHeight="1">
      <c r="A174" s="404" t="s">
        <v>2379</v>
      </c>
      <c r="B174" s="403" t="s">
        <v>21</v>
      </c>
      <c r="C174" s="403"/>
      <c r="D174" s="403" t="s">
        <v>2380</v>
      </c>
      <c r="E174" s="403" t="s">
        <v>730</v>
      </c>
      <c r="F174" s="405" t="s">
        <v>711</v>
      </c>
      <c r="G174" s="404">
        <v>12.30495994989556</v>
      </c>
      <c r="H174" s="404" t="s">
        <v>680</v>
      </c>
      <c r="I174" s="418">
        <v>161.379198</v>
      </c>
      <c r="J174" s="404" t="s">
        <v>680</v>
      </c>
      <c r="K174" s="407">
        <v>1985.7645681362656</v>
      </c>
      <c r="L174" s="404" t="s">
        <v>680</v>
      </c>
      <c r="M174" s="407">
        <v>1985.7645681362656</v>
      </c>
      <c r="N174" s="404" t="s">
        <v>2383</v>
      </c>
      <c r="O174" s="407">
        <v>2219756.1141695869</v>
      </c>
      <c r="P174" s="404" t="s">
        <v>3507</v>
      </c>
    </row>
    <row r="175" spans="1:16" ht="26.1" customHeight="1">
      <c r="A175" s="404" t="s">
        <v>2018</v>
      </c>
      <c r="B175" s="403" t="s">
        <v>2019</v>
      </c>
      <c r="C175" s="403"/>
      <c r="D175" s="403" t="s">
        <v>2020</v>
      </c>
      <c r="E175" s="403" t="s">
        <v>727</v>
      </c>
      <c r="F175" s="405" t="s">
        <v>6</v>
      </c>
      <c r="G175" s="404">
        <v>2.9982890680809273</v>
      </c>
      <c r="H175" s="404" t="s">
        <v>680</v>
      </c>
      <c r="I175" s="418">
        <v>652.57857899999999</v>
      </c>
      <c r="J175" s="404" t="s">
        <v>680</v>
      </c>
      <c r="K175" s="407">
        <v>1956.6192194794858</v>
      </c>
      <c r="L175" s="404" t="s">
        <v>680</v>
      </c>
      <c r="M175" s="407">
        <v>1956.6192194794858</v>
      </c>
      <c r="N175" s="404" t="s">
        <v>2383</v>
      </c>
      <c r="O175" s="407">
        <v>2221712.7333890665</v>
      </c>
      <c r="P175" s="404" t="s">
        <v>3508</v>
      </c>
    </row>
    <row r="176" spans="1:16" ht="51.95" customHeight="1">
      <c r="A176" s="404" t="s">
        <v>2384</v>
      </c>
      <c r="B176" s="403" t="s">
        <v>21</v>
      </c>
      <c r="C176" s="403"/>
      <c r="D176" s="403" t="s">
        <v>2385</v>
      </c>
      <c r="E176" s="403" t="s">
        <v>727</v>
      </c>
      <c r="F176" s="405" t="s">
        <v>6</v>
      </c>
      <c r="G176" s="404">
        <v>19.988593787206181</v>
      </c>
      <c r="H176" s="404" t="s">
        <v>680</v>
      </c>
      <c r="I176" s="418">
        <v>96.639718999999999</v>
      </c>
      <c r="J176" s="404" t="s">
        <v>680</v>
      </c>
      <c r="K176" s="407">
        <v>1931.6920868007512</v>
      </c>
      <c r="L176" s="404" t="s">
        <v>680</v>
      </c>
      <c r="M176" s="407">
        <v>1931.6920868007512</v>
      </c>
      <c r="N176" s="404" t="s">
        <v>2383</v>
      </c>
      <c r="O176" s="407">
        <v>2223644.425475867</v>
      </c>
      <c r="P176" s="404" t="s">
        <v>3509</v>
      </c>
    </row>
    <row r="177" spans="1:16" ht="26.1" customHeight="1">
      <c r="A177" s="404" t="s">
        <v>1565</v>
      </c>
      <c r="B177" s="403" t="s">
        <v>1566</v>
      </c>
      <c r="C177" s="403"/>
      <c r="D177" s="403" t="s">
        <v>1567</v>
      </c>
      <c r="E177" s="403" t="s">
        <v>727</v>
      </c>
      <c r="F177" s="405" t="s">
        <v>6</v>
      </c>
      <c r="G177" s="404">
        <v>0.99942968936030907</v>
      </c>
      <c r="H177" s="404" t="s">
        <v>680</v>
      </c>
      <c r="I177" s="418">
        <v>1874.666483</v>
      </c>
      <c r="J177" s="404" t="s">
        <v>680</v>
      </c>
      <c r="K177" s="407">
        <v>1873.5973407588731</v>
      </c>
      <c r="L177" s="404" t="s">
        <v>680</v>
      </c>
      <c r="M177" s="407">
        <v>1873.5973407588731</v>
      </c>
      <c r="N177" s="404" t="s">
        <v>2383</v>
      </c>
      <c r="O177" s="407">
        <v>2225518.0228166259</v>
      </c>
      <c r="P177" s="404" t="s">
        <v>3510</v>
      </c>
    </row>
    <row r="178" spans="1:16" ht="26.1" customHeight="1">
      <c r="A178" s="404" t="s">
        <v>3109</v>
      </c>
      <c r="B178" s="403" t="s">
        <v>3108</v>
      </c>
      <c r="C178" s="403"/>
      <c r="D178" s="403" t="s">
        <v>3107</v>
      </c>
      <c r="E178" s="403" t="s">
        <v>727</v>
      </c>
      <c r="F178" s="405" t="s">
        <v>6</v>
      </c>
      <c r="G178" s="404">
        <v>5.9965781361618546</v>
      </c>
      <c r="H178" s="404" t="s">
        <v>680</v>
      </c>
      <c r="I178" s="418">
        <v>303.65684099999999</v>
      </c>
      <c r="J178" s="404" t="s">
        <v>680</v>
      </c>
      <c r="K178" s="407">
        <v>1820.9019736365765</v>
      </c>
      <c r="L178" s="404" t="s">
        <v>680</v>
      </c>
      <c r="M178" s="407">
        <v>1820.9019736365765</v>
      </c>
      <c r="N178" s="404" t="s">
        <v>2383</v>
      </c>
      <c r="O178" s="407">
        <v>2227338.9247902627</v>
      </c>
      <c r="P178" s="404" t="s">
        <v>3511</v>
      </c>
    </row>
    <row r="179" spans="1:16" ht="26.1" customHeight="1">
      <c r="A179" s="404" t="s">
        <v>1463</v>
      </c>
      <c r="B179" s="403" t="s">
        <v>65</v>
      </c>
      <c r="C179" s="403"/>
      <c r="D179" s="403" t="s">
        <v>1464</v>
      </c>
      <c r="E179" s="403" t="s">
        <v>727</v>
      </c>
      <c r="F179" s="405" t="s">
        <v>990</v>
      </c>
      <c r="G179" s="404">
        <v>3.9977187574412363</v>
      </c>
      <c r="H179" s="404" t="s">
        <v>680</v>
      </c>
      <c r="I179" s="418">
        <v>455.22658656999999</v>
      </c>
      <c r="J179" s="404" t="s">
        <v>680</v>
      </c>
      <c r="K179" s="407">
        <v>1819.8678640168357</v>
      </c>
      <c r="L179" s="404" t="s">
        <v>680</v>
      </c>
      <c r="M179" s="407">
        <v>1819.8678640168357</v>
      </c>
      <c r="N179" s="404" t="s">
        <v>2383</v>
      </c>
      <c r="O179" s="407">
        <v>2229158.7926542796</v>
      </c>
      <c r="P179" s="404" t="s">
        <v>3512</v>
      </c>
    </row>
    <row r="180" spans="1:16" ht="26.1" customHeight="1">
      <c r="A180" s="404" t="s">
        <v>2388</v>
      </c>
      <c r="B180" s="403" t="s">
        <v>21</v>
      </c>
      <c r="C180" s="403"/>
      <c r="D180" s="403" t="s">
        <v>2389</v>
      </c>
      <c r="E180" s="403" t="s">
        <v>727</v>
      </c>
      <c r="F180" s="405" t="s">
        <v>6</v>
      </c>
      <c r="G180" s="404">
        <v>5.9965781361618546</v>
      </c>
      <c r="H180" s="404" t="s">
        <v>680</v>
      </c>
      <c r="I180" s="418">
        <v>302.28050000000002</v>
      </c>
      <c r="J180" s="404" t="s">
        <v>680</v>
      </c>
      <c r="K180" s="407">
        <v>1812.6486372880734</v>
      </c>
      <c r="L180" s="404" t="s">
        <v>680</v>
      </c>
      <c r="M180" s="407">
        <v>1812.6486372880734</v>
      </c>
      <c r="N180" s="404" t="s">
        <v>2383</v>
      </c>
      <c r="O180" s="407">
        <v>2230971.4412915674</v>
      </c>
      <c r="P180" s="404" t="s">
        <v>3513</v>
      </c>
    </row>
    <row r="181" spans="1:16" ht="65.099999999999994" customHeight="1">
      <c r="A181" s="404" t="s">
        <v>1452</v>
      </c>
      <c r="B181" s="403" t="s">
        <v>21</v>
      </c>
      <c r="C181" s="403"/>
      <c r="D181" s="403" t="s">
        <v>1453</v>
      </c>
      <c r="E181" s="403" t="s">
        <v>727</v>
      </c>
      <c r="F181" s="405" t="s">
        <v>6</v>
      </c>
      <c r="G181" s="404">
        <v>25.985171923368036</v>
      </c>
      <c r="H181" s="404" t="s">
        <v>680</v>
      </c>
      <c r="I181" s="418">
        <v>69.164350999999996</v>
      </c>
      <c r="J181" s="404" t="s">
        <v>680</v>
      </c>
      <c r="K181" s="407">
        <v>1797.2475517031719</v>
      </c>
      <c r="L181" s="404" t="s">
        <v>680</v>
      </c>
      <c r="M181" s="407">
        <v>1797.2475517031719</v>
      </c>
      <c r="N181" s="404" t="s">
        <v>2383</v>
      </c>
      <c r="O181" s="407">
        <v>2232768.6888432708</v>
      </c>
      <c r="P181" s="404" t="s">
        <v>3514</v>
      </c>
    </row>
    <row r="182" spans="1:16" ht="26.1" customHeight="1">
      <c r="A182" s="404" t="s">
        <v>2125</v>
      </c>
      <c r="B182" s="403" t="s">
        <v>21</v>
      </c>
      <c r="C182" s="403"/>
      <c r="D182" s="403" t="s">
        <v>2126</v>
      </c>
      <c r="E182" s="403" t="s">
        <v>727</v>
      </c>
      <c r="F182" s="405" t="s">
        <v>6</v>
      </c>
      <c r="G182" s="404">
        <v>16.990304719125255</v>
      </c>
      <c r="H182" s="404" t="s">
        <v>680</v>
      </c>
      <c r="I182" s="418">
        <v>105.746723</v>
      </c>
      <c r="J182" s="404" t="s">
        <v>680</v>
      </c>
      <c r="K182" s="407">
        <v>1796.6690468189311</v>
      </c>
      <c r="L182" s="404" t="s">
        <v>680</v>
      </c>
      <c r="M182" s="407">
        <v>1796.6690468189311</v>
      </c>
      <c r="N182" s="404" t="s">
        <v>2383</v>
      </c>
      <c r="O182" s="407">
        <v>2234565.3578900895</v>
      </c>
      <c r="P182" s="404" t="s">
        <v>3515</v>
      </c>
    </row>
    <row r="183" spans="1:16" ht="78" customHeight="1">
      <c r="A183" s="404" t="s">
        <v>1937</v>
      </c>
      <c r="B183" s="403" t="s">
        <v>65</v>
      </c>
      <c r="C183" s="403"/>
      <c r="D183" s="403" t="s">
        <v>1938</v>
      </c>
      <c r="E183" s="403" t="s">
        <v>727</v>
      </c>
      <c r="F183" s="405" t="s">
        <v>1095</v>
      </c>
      <c r="G183" s="404">
        <v>77.955515770104114</v>
      </c>
      <c r="H183" s="404" t="s">
        <v>680</v>
      </c>
      <c r="I183" s="418">
        <v>22.999044000000001</v>
      </c>
      <c r="J183" s="404" t="s">
        <v>680</v>
      </c>
      <c r="K183" s="407">
        <v>1792.9023372393183</v>
      </c>
      <c r="L183" s="404" t="s">
        <v>680</v>
      </c>
      <c r="M183" s="407">
        <v>1792.9023372393183</v>
      </c>
      <c r="N183" s="404" t="s">
        <v>2383</v>
      </c>
      <c r="O183" s="407">
        <v>2236358.2602273291</v>
      </c>
      <c r="P183" s="404" t="s">
        <v>3516</v>
      </c>
    </row>
    <row r="184" spans="1:16" ht="39" customHeight="1">
      <c r="A184" s="404" t="s">
        <v>1893</v>
      </c>
      <c r="B184" s="403" t="s">
        <v>21</v>
      </c>
      <c r="C184" s="403"/>
      <c r="D184" s="403" t="s">
        <v>1894</v>
      </c>
      <c r="E184" s="403" t="s">
        <v>727</v>
      </c>
      <c r="F184" s="405" t="s">
        <v>6</v>
      </c>
      <c r="G184" s="404">
        <v>49.971484468015454</v>
      </c>
      <c r="H184" s="404" t="s">
        <v>680</v>
      </c>
      <c r="I184" s="418">
        <v>35.231757000000002</v>
      </c>
      <c r="J184" s="404" t="s">
        <v>680</v>
      </c>
      <c r="K184" s="407">
        <v>1760.5831977063947</v>
      </c>
      <c r="L184" s="404" t="s">
        <v>680</v>
      </c>
      <c r="M184" s="407">
        <v>1760.5831977063947</v>
      </c>
      <c r="N184" s="404" t="s">
        <v>2394</v>
      </c>
      <c r="O184" s="407">
        <v>2238118.8434250355</v>
      </c>
      <c r="P184" s="404" t="s">
        <v>3517</v>
      </c>
    </row>
    <row r="185" spans="1:16" ht="24" customHeight="1">
      <c r="A185" s="413" t="s">
        <v>2395</v>
      </c>
      <c r="B185" s="414" t="s">
        <v>65</v>
      </c>
      <c r="C185" s="414"/>
      <c r="D185" s="414" t="s">
        <v>2396</v>
      </c>
      <c r="E185" s="414" t="s">
        <v>727</v>
      </c>
      <c r="F185" s="415" t="s">
        <v>990</v>
      </c>
      <c r="G185" s="413">
        <v>49.971484468015454</v>
      </c>
      <c r="H185" s="413" t="s">
        <v>680</v>
      </c>
      <c r="I185" s="419">
        <v>34.331347000000001</v>
      </c>
      <c r="J185" s="413" t="s">
        <v>680</v>
      </c>
      <c r="K185" s="416">
        <v>1715.588373376549</v>
      </c>
      <c r="L185" s="413" t="s">
        <v>680</v>
      </c>
      <c r="M185" s="416">
        <v>1715.588373376549</v>
      </c>
      <c r="N185" s="413" t="s">
        <v>2394</v>
      </c>
      <c r="O185" s="416">
        <v>2239834.431798412</v>
      </c>
      <c r="P185" s="413" t="s">
        <v>3518</v>
      </c>
    </row>
    <row r="186" spans="1:16" ht="24" customHeight="1">
      <c r="A186" s="413" t="s">
        <v>996</v>
      </c>
      <c r="B186" s="414" t="s">
        <v>65</v>
      </c>
      <c r="C186" s="414"/>
      <c r="D186" s="414" t="s">
        <v>997</v>
      </c>
      <c r="E186" s="414" t="s">
        <v>727</v>
      </c>
      <c r="F186" s="415" t="s">
        <v>995</v>
      </c>
      <c r="G186" s="413">
        <v>45.040638233978875</v>
      </c>
      <c r="H186" s="413" t="s">
        <v>680</v>
      </c>
      <c r="I186" s="419">
        <v>37.161206999999997</v>
      </c>
      <c r="J186" s="413" t="s">
        <v>680</v>
      </c>
      <c r="K186" s="416">
        <v>1673.7644808250034</v>
      </c>
      <c r="L186" s="413" t="s">
        <v>680</v>
      </c>
      <c r="M186" s="416">
        <v>1673.7644808250034</v>
      </c>
      <c r="N186" s="413" t="s">
        <v>2394</v>
      </c>
      <c r="O186" s="416">
        <v>2241508.196279237</v>
      </c>
      <c r="P186" s="413" t="s">
        <v>3519</v>
      </c>
    </row>
    <row r="187" spans="1:16" ht="24" customHeight="1">
      <c r="A187" s="413" t="s">
        <v>2397</v>
      </c>
      <c r="B187" s="414" t="s">
        <v>21</v>
      </c>
      <c r="C187" s="414"/>
      <c r="D187" s="414" t="s">
        <v>2398</v>
      </c>
      <c r="E187" s="414" t="s">
        <v>730</v>
      </c>
      <c r="F187" s="415" t="s">
        <v>711</v>
      </c>
      <c r="G187" s="413">
        <v>57.666844993054966</v>
      </c>
      <c r="H187" s="413" t="s">
        <v>680</v>
      </c>
      <c r="I187" s="419">
        <v>28.542997</v>
      </c>
      <c r="J187" s="413" t="s">
        <v>680</v>
      </c>
      <c r="K187" s="416">
        <v>1645.9845836362329</v>
      </c>
      <c r="L187" s="413" t="s">
        <v>680</v>
      </c>
      <c r="M187" s="416">
        <v>1645.9845836362329</v>
      </c>
      <c r="N187" s="413" t="s">
        <v>2394</v>
      </c>
      <c r="O187" s="416">
        <v>2243154.1808628733</v>
      </c>
      <c r="P187" s="413" t="s">
        <v>3520</v>
      </c>
    </row>
    <row r="188" spans="1:16" ht="51.95" customHeight="1">
      <c r="A188" s="413" t="s">
        <v>1420</v>
      </c>
      <c r="B188" s="414" t="s">
        <v>21</v>
      </c>
      <c r="C188" s="414"/>
      <c r="D188" s="414" t="s">
        <v>1421</v>
      </c>
      <c r="E188" s="414" t="s">
        <v>727</v>
      </c>
      <c r="F188" s="415" t="s">
        <v>6</v>
      </c>
      <c r="G188" s="413">
        <v>3.9977187574412363</v>
      </c>
      <c r="H188" s="413" t="s">
        <v>680</v>
      </c>
      <c r="I188" s="419">
        <v>402.57331099999999</v>
      </c>
      <c r="J188" s="413" t="s">
        <v>680</v>
      </c>
      <c r="K188" s="416">
        <v>1609.3748766299243</v>
      </c>
      <c r="L188" s="413" t="s">
        <v>680</v>
      </c>
      <c r="M188" s="416">
        <v>1609.3748766299243</v>
      </c>
      <c r="N188" s="413" t="s">
        <v>2394</v>
      </c>
      <c r="O188" s="416">
        <v>2244763.5557395029</v>
      </c>
      <c r="P188" s="413" t="s">
        <v>3521</v>
      </c>
    </row>
    <row r="189" spans="1:16" ht="26.1" customHeight="1">
      <c r="A189" s="413" t="s">
        <v>1765</v>
      </c>
      <c r="B189" s="414" t="s">
        <v>21</v>
      </c>
      <c r="C189" s="414"/>
      <c r="D189" s="414" t="s">
        <v>1766</v>
      </c>
      <c r="E189" s="414" t="s">
        <v>727</v>
      </c>
      <c r="F189" s="415" t="s">
        <v>39</v>
      </c>
      <c r="G189" s="413">
        <v>15.216317020510706</v>
      </c>
      <c r="H189" s="413" t="s">
        <v>680</v>
      </c>
      <c r="I189" s="419">
        <v>104.57619</v>
      </c>
      <c r="J189" s="413" t="s">
        <v>680</v>
      </c>
      <c r="K189" s="416">
        <v>1591.2644598371614</v>
      </c>
      <c r="L189" s="413" t="s">
        <v>680</v>
      </c>
      <c r="M189" s="416">
        <v>1591.2644598371614</v>
      </c>
      <c r="N189" s="413" t="s">
        <v>2394</v>
      </c>
      <c r="O189" s="416">
        <v>2246354.8201993401</v>
      </c>
      <c r="P189" s="413" t="s">
        <v>3522</v>
      </c>
    </row>
    <row r="190" spans="1:16" ht="26.1" customHeight="1">
      <c r="A190" s="413" t="s">
        <v>1747</v>
      </c>
      <c r="B190" s="414" t="s">
        <v>21</v>
      </c>
      <c r="C190" s="414"/>
      <c r="D190" s="414" t="s">
        <v>1748</v>
      </c>
      <c r="E190" s="414" t="s">
        <v>727</v>
      </c>
      <c r="F190" s="415" t="s">
        <v>6</v>
      </c>
      <c r="G190" s="413">
        <v>192.50663059063845</v>
      </c>
      <c r="H190" s="413" t="s">
        <v>680</v>
      </c>
      <c r="I190" s="419">
        <v>8.2451830000000008</v>
      </c>
      <c r="J190" s="413" t="s">
        <v>680</v>
      </c>
      <c r="K190" s="416">
        <v>1587.252397933212</v>
      </c>
      <c r="L190" s="413" t="s">
        <v>680</v>
      </c>
      <c r="M190" s="416">
        <v>1587.252397933212</v>
      </c>
      <c r="N190" s="413" t="s">
        <v>2394</v>
      </c>
      <c r="O190" s="416">
        <v>2247942.0725972736</v>
      </c>
      <c r="P190" s="413" t="s">
        <v>2399</v>
      </c>
    </row>
    <row r="191" spans="1:16" ht="39" customHeight="1">
      <c r="A191" s="413" t="s">
        <v>735</v>
      </c>
      <c r="B191" s="414" t="s">
        <v>21</v>
      </c>
      <c r="C191" s="414"/>
      <c r="D191" s="414" t="s">
        <v>736</v>
      </c>
      <c r="E191" s="414" t="s">
        <v>3293</v>
      </c>
      <c r="F191" s="415" t="s">
        <v>723</v>
      </c>
      <c r="G191" s="413">
        <v>9.9942968936030905</v>
      </c>
      <c r="H191" s="413" t="s">
        <v>680</v>
      </c>
      <c r="I191" s="419">
        <v>156.465532</v>
      </c>
      <c r="J191" s="413" t="s">
        <v>680</v>
      </c>
      <c r="K191" s="416">
        <v>1563.7629804235551</v>
      </c>
      <c r="L191" s="413" t="s">
        <v>680</v>
      </c>
      <c r="M191" s="416">
        <v>1563.7629804235551</v>
      </c>
      <c r="N191" s="413" t="s">
        <v>2394</v>
      </c>
      <c r="O191" s="416">
        <v>2249505.835577697</v>
      </c>
      <c r="P191" s="413" t="s">
        <v>2400</v>
      </c>
    </row>
    <row r="192" spans="1:16" ht="39" customHeight="1">
      <c r="A192" s="413" t="s">
        <v>2163</v>
      </c>
      <c r="B192" s="414" t="s">
        <v>65</v>
      </c>
      <c r="C192" s="414"/>
      <c r="D192" s="414" t="s">
        <v>2164</v>
      </c>
      <c r="E192" s="414" t="s">
        <v>727</v>
      </c>
      <c r="F192" s="415" t="s">
        <v>990</v>
      </c>
      <c r="G192" s="413">
        <v>0.99942968936030907</v>
      </c>
      <c r="H192" s="413" t="s">
        <v>680</v>
      </c>
      <c r="I192" s="419">
        <v>1525.5518</v>
      </c>
      <c r="J192" s="413" t="s">
        <v>680</v>
      </c>
      <c r="K192" s="416">
        <v>1524.6817615770603</v>
      </c>
      <c r="L192" s="413" t="s">
        <v>680</v>
      </c>
      <c r="M192" s="416">
        <v>1524.6817615770603</v>
      </c>
      <c r="N192" s="413" t="s">
        <v>2403</v>
      </c>
      <c r="O192" s="416">
        <v>2251030.5173392743</v>
      </c>
      <c r="P192" s="413" t="s">
        <v>3523</v>
      </c>
    </row>
    <row r="193" spans="1:16" ht="51.95" customHeight="1">
      <c r="A193" s="413" t="s">
        <v>1815</v>
      </c>
      <c r="B193" s="414" t="s">
        <v>21</v>
      </c>
      <c r="C193" s="414"/>
      <c r="D193" s="414" t="s">
        <v>1816</v>
      </c>
      <c r="E193" s="414" t="s">
        <v>727</v>
      </c>
      <c r="F193" s="415" t="s">
        <v>6</v>
      </c>
      <c r="G193" s="413">
        <v>1.9988593787206181</v>
      </c>
      <c r="H193" s="413" t="s">
        <v>680</v>
      </c>
      <c r="I193" s="419">
        <v>753.60458100000005</v>
      </c>
      <c r="J193" s="413" t="s">
        <v>680</v>
      </c>
      <c r="K193" s="416">
        <v>1506.3495845786717</v>
      </c>
      <c r="L193" s="413" t="s">
        <v>680</v>
      </c>
      <c r="M193" s="416">
        <v>1506.3495845786717</v>
      </c>
      <c r="N193" s="413" t="s">
        <v>2403</v>
      </c>
      <c r="O193" s="416">
        <v>2252536.8669238528</v>
      </c>
      <c r="P193" s="413" t="s">
        <v>3524</v>
      </c>
    </row>
    <row r="194" spans="1:16" ht="26.1" customHeight="1">
      <c r="A194" s="413" t="s">
        <v>2404</v>
      </c>
      <c r="B194" s="414" t="s">
        <v>65</v>
      </c>
      <c r="C194" s="414"/>
      <c r="D194" s="414" t="s">
        <v>2405</v>
      </c>
      <c r="E194" s="414" t="s">
        <v>727</v>
      </c>
      <c r="F194" s="415" t="s">
        <v>995</v>
      </c>
      <c r="G194" s="413">
        <v>23.703731821403476</v>
      </c>
      <c r="H194" s="413" t="s">
        <v>680</v>
      </c>
      <c r="I194" s="419">
        <v>62.179741999999997</v>
      </c>
      <c r="J194" s="413" t="s">
        <v>680</v>
      </c>
      <c r="K194" s="416">
        <v>1473.8919290920583</v>
      </c>
      <c r="L194" s="413" t="s">
        <v>680</v>
      </c>
      <c r="M194" s="416">
        <v>1473.8919290920583</v>
      </c>
      <c r="N194" s="413" t="s">
        <v>2403</v>
      </c>
      <c r="O194" s="416">
        <v>2254010.7588529447</v>
      </c>
      <c r="P194" s="413" t="s">
        <v>3525</v>
      </c>
    </row>
    <row r="195" spans="1:16" ht="26.1" customHeight="1">
      <c r="A195" s="413" t="s">
        <v>1801</v>
      </c>
      <c r="B195" s="414" t="s">
        <v>21</v>
      </c>
      <c r="C195" s="414"/>
      <c r="D195" s="414" t="s">
        <v>1802</v>
      </c>
      <c r="E195" s="414" t="s">
        <v>727</v>
      </c>
      <c r="F195" s="415" t="s">
        <v>6</v>
      </c>
      <c r="G195" s="413">
        <v>6.9960078255221632</v>
      </c>
      <c r="H195" s="413" t="s">
        <v>680</v>
      </c>
      <c r="I195" s="419">
        <v>210.27146099999999</v>
      </c>
      <c r="J195" s="413" t="s">
        <v>680</v>
      </c>
      <c r="K195" s="416">
        <v>1471.0607866399785</v>
      </c>
      <c r="L195" s="413" t="s">
        <v>680</v>
      </c>
      <c r="M195" s="416">
        <v>1471.0607866399785</v>
      </c>
      <c r="N195" s="413" t="s">
        <v>2403</v>
      </c>
      <c r="O195" s="416">
        <v>2255481.819639585</v>
      </c>
      <c r="P195" s="413" t="s">
        <v>3526</v>
      </c>
    </row>
    <row r="196" spans="1:16" ht="26.1" customHeight="1">
      <c r="A196" s="413" t="s">
        <v>1485</v>
      </c>
      <c r="B196" s="414" t="s">
        <v>65</v>
      </c>
      <c r="C196" s="414"/>
      <c r="D196" s="414" t="s">
        <v>1486</v>
      </c>
      <c r="E196" s="414" t="s">
        <v>727</v>
      </c>
      <c r="F196" s="415" t="s">
        <v>990</v>
      </c>
      <c r="G196" s="413">
        <v>6.9960078255221632</v>
      </c>
      <c r="H196" s="413" t="s">
        <v>680</v>
      </c>
      <c r="I196" s="419">
        <v>205.67937000000001</v>
      </c>
      <c r="J196" s="413" t="s">
        <v>680</v>
      </c>
      <c r="K196" s="416">
        <v>1438.9344820684685</v>
      </c>
      <c r="L196" s="413" t="s">
        <v>680</v>
      </c>
      <c r="M196" s="416">
        <v>1438.9344820684685</v>
      </c>
      <c r="N196" s="413" t="s">
        <v>2403</v>
      </c>
      <c r="O196" s="416">
        <v>2256920.7541216533</v>
      </c>
      <c r="P196" s="413" t="s">
        <v>3527</v>
      </c>
    </row>
    <row r="197" spans="1:16" ht="51.95" customHeight="1">
      <c r="A197" s="413" t="s">
        <v>1326</v>
      </c>
      <c r="B197" s="414" t="s">
        <v>21</v>
      </c>
      <c r="C197" s="414"/>
      <c r="D197" s="414" t="s">
        <v>1327</v>
      </c>
      <c r="E197" s="414" t="s">
        <v>727</v>
      </c>
      <c r="F197" s="415" t="s">
        <v>39</v>
      </c>
      <c r="G197" s="413">
        <v>400.98868139091979</v>
      </c>
      <c r="H197" s="413" t="s">
        <v>680</v>
      </c>
      <c r="I197" s="419">
        <v>3.575914</v>
      </c>
      <c r="J197" s="413" t="s">
        <v>680</v>
      </c>
      <c r="K197" s="416">
        <v>1433.9010396273295</v>
      </c>
      <c r="L197" s="413" t="s">
        <v>680</v>
      </c>
      <c r="M197" s="416">
        <v>1433.9010396273295</v>
      </c>
      <c r="N197" s="413" t="s">
        <v>2403</v>
      </c>
      <c r="O197" s="416">
        <v>2258354.6551612807</v>
      </c>
      <c r="P197" s="413" t="s">
        <v>3528</v>
      </c>
    </row>
    <row r="198" spans="1:16" ht="51.95" customHeight="1">
      <c r="A198" s="413" t="s">
        <v>2421</v>
      </c>
      <c r="B198" s="414" t="s">
        <v>65</v>
      </c>
      <c r="C198" s="414"/>
      <c r="D198" s="414" t="s">
        <v>3529</v>
      </c>
      <c r="E198" s="414" t="s">
        <v>727</v>
      </c>
      <c r="F198" s="415" t="s">
        <v>990</v>
      </c>
      <c r="G198" s="413">
        <v>23.986312544647419</v>
      </c>
      <c r="H198" s="413" t="s">
        <v>680</v>
      </c>
      <c r="I198" s="419">
        <v>59.041170000000001</v>
      </c>
      <c r="J198" s="413" t="s">
        <v>680</v>
      </c>
      <c r="K198" s="416">
        <v>1416.1799566216607</v>
      </c>
      <c r="L198" s="413" t="s">
        <v>680</v>
      </c>
      <c r="M198" s="416">
        <v>1416.1799566216607</v>
      </c>
      <c r="N198" s="413" t="s">
        <v>2403</v>
      </c>
      <c r="O198" s="416">
        <v>2259770.8351179021</v>
      </c>
      <c r="P198" s="413" t="s">
        <v>3530</v>
      </c>
    </row>
    <row r="199" spans="1:16" ht="24" customHeight="1">
      <c r="A199" s="413" t="s">
        <v>2401</v>
      </c>
      <c r="B199" s="414" t="s">
        <v>65</v>
      </c>
      <c r="C199" s="414"/>
      <c r="D199" s="414" t="s">
        <v>2402</v>
      </c>
      <c r="E199" s="414" t="s">
        <v>727</v>
      </c>
      <c r="F199" s="415" t="s">
        <v>995</v>
      </c>
      <c r="G199" s="413">
        <v>25.074749604324914</v>
      </c>
      <c r="H199" s="413" t="s">
        <v>680</v>
      </c>
      <c r="I199" s="419">
        <v>56.442844000000001</v>
      </c>
      <c r="J199" s="413" t="s">
        <v>680</v>
      </c>
      <c r="K199" s="416">
        <v>1415.2901802559729</v>
      </c>
      <c r="L199" s="413" t="s">
        <v>680</v>
      </c>
      <c r="M199" s="416">
        <v>1415.2901802559729</v>
      </c>
      <c r="N199" s="413" t="s">
        <v>2403</v>
      </c>
      <c r="O199" s="416">
        <v>2261186.1252981583</v>
      </c>
      <c r="P199" s="413" t="s">
        <v>3531</v>
      </c>
    </row>
    <row r="200" spans="1:16" ht="24" customHeight="1">
      <c r="A200" s="413" t="s">
        <v>2426</v>
      </c>
      <c r="B200" s="414" t="s">
        <v>21</v>
      </c>
      <c r="C200" s="414"/>
      <c r="D200" s="414" t="s">
        <v>2427</v>
      </c>
      <c r="E200" s="414" t="s">
        <v>3293</v>
      </c>
      <c r="F200" s="415" t="s">
        <v>711</v>
      </c>
      <c r="G200" s="413">
        <v>9989.3326549707654</v>
      </c>
      <c r="H200" s="413" t="s">
        <v>680</v>
      </c>
      <c r="I200" s="419">
        <v>0.14149300000000001</v>
      </c>
      <c r="J200" s="413" t="s">
        <v>680</v>
      </c>
      <c r="K200" s="416">
        <v>1413.4206453497784</v>
      </c>
      <c r="L200" s="413" t="s">
        <v>680</v>
      </c>
      <c r="M200" s="416">
        <v>1413.4206453497784</v>
      </c>
      <c r="N200" s="413" t="s">
        <v>2403</v>
      </c>
      <c r="O200" s="416">
        <v>2262599.5459435079</v>
      </c>
      <c r="P200" s="413" t="s">
        <v>3532</v>
      </c>
    </row>
    <row r="201" spans="1:16" ht="39" customHeight="1">
      <c r="A201" s="413" t="s">
        <v>1356</v>
      </c>
      <c r="B201" s="414" t="s">
        <v>21</v>
      </c>
      <c r="C201" s="414"/>
      <c r="D201" s="414" t="s">
        <v>1357</v>
      </c>
      <c r="E201" s="414" t="s">
        <v>727</v>
      </c>
      <c r="F201" s="415" t="s">
        <v>6</v>
      </c>
      <c r="G201" s="413">
        <v>23.202259953344257</v>
      </c>
      <c r="H201" s="413" t="s">
        <v>680</v>
      </c>
      <c r="I201" s="419">
        <v>60.854852999999999</v>
      </c>
      <c r="J201" s="413" t="s">
        <v>680</v>
      </c>
      <c r="K201" s="416">
        <v>1411.9701187285516</v>
      </c>
      <c r="L201" s="413" t="s">
        <v>680</v>
      </c>
      <c r="M201" s="416">
        <v>1411.9701187285516</v>
      </c>
      <c r="N201" s="413" t="s">
        <v>2403</v>
      </c>
      <c r="O201" s="416">
        <v>2264011.5160622364</v>
      </c>
      <c r="P201" s="413" t="s">
        <v>3533</v>
      </c>
    </row>
    <row r="202" spans="1:16" ht="24" customHeight="1">
      <c r="A202" s="413" t="s">
        <v>2423</v>
      </c>
      <c r="B202" s="414" t="s">
        <v>65</v>
      </c>
      <c r="C202" s="414"/>
      <c r="D202" s="414" t="s">
        <v>2424</v>
      </c>
      <c r="E202" s="414" t="s">
        <v>727</v>
      </c>
      <c r="F202" s="415" t="s">
        <v>963</v>
      </c>
      <c r="G202" s="413">
        <v>9607.9708481671914</v>
      </c>
      <c r="H202" s="413" t="s">
        <v>680</v>
      </c>
      <c r="I202" s="419">
        <v>0.14149300000000001</v>
      </c>
      <c r="J202" s="413" t="s">
        <v>680</v>
      </c>
      <c r="K202" s="416">
        <v>1359.4606192197205</v>
      </c>
      <c r="L202" s="413" t="s">
        <v>680</v>
      </c>
      <c r="M202" s="416">
        <v>1359.4606192197205</v>
      </c>
      <c r="N202" s="413" t="s">
        <v>2403</v>
      </c>
      <c r="O202" s="416">
        <v>2265370.9766814564</v>
      </c>
      <c r="P202" s="413" t="s">
        <v>3534</v>
      </c>
    </row>
    <row r="203" spans="1:16" ht="26.1" customHeight="1">
      <c r="A203" s="413" t="s">
        <v>1263</v>
      </c>
      <c r="B203" s="414" t="s">
        <v>21</v>
      </c>
      <c r="C203" s="414"/>
      <c r="D203" s="414" t="s">
        <v>1264</v>
      </c>
      <c r="E203" s="414" t="s">
        <v>727</v>
      </c>
      <c r="F203" s="415" t="s">
        <v>918</v>
      </c>
      <c r="G203" s="413">
        <v>19.54114911527957</v>
      </c>
      <c r="H203" s="413" t="s">
        <v>680</v>
      </c>
      <c r="I203" s="419">
        <v>67.222037999999998</v>
      </c>
      <c r="J203" s="413" t="s">
        <v>680</v>
      </c>
      <c r="K203" s="416">
        <v>1313.5958683909896</v>
      </c>
      <c r="L203" s="413" t="s">
        <v>680</v>
      </c>
      <c r="M203" s="416">
        <v>1313.5958683909896</v>
      </c>
      <c r="N203" s="413" t="s">
        <v>2403</v>
      </c>
      <c r="O203" s="416">
        <v>2266684.5725498474</v>
      </c>
      <c r="P203" s="413" t="s">
        <v>3535</v>
      </c>
    </row>
    <row r="204" spans="1:16" ht="39" customHeight="1">
      <c r="A204" s="413" t="s">
        <v>1507</v>
      </c>
      <c r="B204" s="414" t="s">
        <v>65</v>
      </c>
      <c r="C204" s="414"/>
      <c r="D204" s="414" t="s">
        <v>1508</v>
      </c>
      <c r="E204" s="414" t="s">
        <v>727</v>
      </c>
      <c r="F204" s="415" t="s">
        <v>758</v>
      </c>
      <c r="G204" s="413">
        <v>2.4534000014416866</v>
      </c>
      <c r="H204" s="413" t="s">
        <v>680</v>
      </c>
      <c r="I204" s="419">
        <v>533.81449999999995</v>
      </c>
      <c r="J204" s="413" t="s">
        <v>680</v>
      </c>
      <c r="K204" s="416">
        <v>1309.6604950695933</v>
      </c>
      <c r="L204" s="413" t="s">
        <v>680</v>
      </c>
      <c r="M204" s="416">
        <v>1309.6604950695933</v>
      </c>
      <c r="N204" s="413" t="s">
        <v>2403</v>
      </c>
      <c r="O204" s="416">
        <v>2267994.2330449168</v>
      </c>
      <c r="P204" s="413" t="s">
        <v>3536</v>
      </c>
    </row>
    <row r="205" spans="1:16" ht="39" customHeight="1">
      <c r="A205" s="413" t="s">
        <v>2406</v>
      </c>
      <c r="B205" s="414" t="s">
        <v>21</v>
      </c>
      <c r="C205" s="414"/>
      <c r="D205" s="414" t="s">
        <v>2407</v>
      </c>
      <c r="E205" s="414" t="s">
        <v>1558</v>
      </c>
      <c r="F205" s="415" t="s">
        <v>6</v>
      </c>
      <c r="G205" s="413">
        <v>1.8309066919933168E-3</v>
      </c>
      <c r="H205" s="413" t="s">
        <v>680</v>
      </c>
      <c r="I205" s="419">
        <v>714654.41368600004</v>
      </c>
      <c r="J205" s="413" t="s">
        <v>680</v>
      </c>
      <c r="K205" s="416">
        <v>1308.4655484802577</v>
      </c>
      <c r="L205" s="413" t="s">
        <v>680</v>
      </c>
      <c r="M205" s="416">
        <v>1308.4655484802577</v>
      </c>
      <c r="N205" s="413" t="s">
        <v>2403</v>
      </c>
      <c r="O205" s="416">
        <v>2269302.6985933972</v>
      </c>
      <c r="P205" s="413" t="s">
        <v>3537</v>
      </c>
    </row>
    <row r="206" spans="1:16" ht="26.1" customHeight="1">
      <c r="A206" s="413" t="s">
        <v>1293</v>
      </c>
      <c r="B206" s="414" t="s">
        <v>65</v>
      </c>
      <c r="C206" s="414"/>
      <c r="D206" s="414" t="s">
        <v>1294</v>
      </c>
      <c r="E206" s="414" t="s">
        <v>727</v>
      </c>
      <c r="F206" s="415" t="s">
        <v>1095</v>
      </c>
      <c r="G206" s="413">
        <v>113.75508724299038</v>
      </c>
      <c r="H206" s="413" t="s">
        <v>680</v>
      </c>
      <c r="I206" s="419">
        <v>10.997864999999999</v>
      </c>
      <c r="J206" s="413" t="s">
        <v>680</v>
      </c>
      <c r="K206" s="416">
        <v>1251.0630925616304</v>
      </c>
      <c r="L206" s="413" t="s">
        <v>680</v>
      </c>
      <c r="M206" s="416">
        <v>1251.0630925616304</v>
      </c>
      <c r="N206" s="413" t="s">
        <v>2410</v>
      </c>
      <c r="O206" s="416">
        <v>2270553.7616859586</v>
      </c>
      <c r="P206" s="413" t="s">
        <v>3538</v>
      </c>
    </row>
    <row r="207" spans="1:16" ht="26.1" customHeight="1">
      <c r="A207" s="413" t="s">
        <v>2408</v>
      </c>
      <c r="B207" s="414" t="s">
        <v>21</v>
      </c>
      <c r="C207" s="414"/>
      <c r="D207" s="414" t="s">
        <v>2409</v>
      </c>
      <c r="E207" s="414" t="s">
        <v>730</v>
      </c>
      <c r="F207" s="415" t="s">
        <v>711</v>
      </c>
      <c r="G207" s="413">
        <v>37.333787423910842</v>
      </c>
      <c r="H207" s="413" t="s">
        <v>680</v>
      </c>
      <c r="I207" s="419">
        <v>33.392347999999998</v>
      </c>
      <c r="J207" s="413" t="s">
        <v>680</v>
      </c>
      <c r="K207" s="416">
        <v>1246.6628218172543</v>
      </c>
      <c r="L207" s="413" t="s">
        <v>680</v>
      </c>
      <c r="M207" s="416">
        <v>1246.6628218172543</v>
      </c>
      <c r="N207" s="413" t="s">
        <v>2410</v>
      </c>
      <c r="O207" s="416">
        <v>2271800.4245077758</v>
      </c>
      <c r="P207" s="413" t="s">
        <v>3539</v>
      </c>
    </row>
    <row r="208" spans="1:16" ht="26.1" customHeight="1">
      <c r="A208" s="413" t="s">
        <v>2415</v>
      </c>
      <c r="B208" s="414" t="s">
        <v>21</v>
      </c>
      <c r="C208" s="414"/>
      <c r="D208" s="414" t="s">
        <v>2416</v>
      </c>
      <c r="E208" s="414" t="s">
        <v>3293</v>
      </c>
      <c r="F208" s="415" t="s">
        <v>711</v>
      </c>
      <c r="G208" s="413">
        <v>677.86598779488577</v>
      </c>
      <c r="H208" s="413" t="s">
        <v>680</v>
      </c>
      <c r="I208" s="419">
        <v>1.8136829999999999</v>
      </c>
      <c r="J208" s="413" t="s">
        <v>680</v>
      </c>
      <c r="K208" s="416">
        <v>1229.4340183417919</v>
      </c>
      <c r="L208" s="413" t="s">
        <v>680</v>
      </c>
      <c r="M208" s="416">
        <v>1229.4340183417919</v>
      </c>
      <c r="N208" s="413" t="s">
        <v>2410</v>
      </c>
      <c r="O208" s="416">
        <v>2273029.8585261176</v>
      </c>
      <c r="P208" s="413" t="s">
        <v>3540</v>
      </c>
    </row>
    <row r="209" spans="1:16" ht="26.1" customHeight="1">
      <c r="A209" s="413" t="s">
        <v>764</v>
      </c>
      <c r="B209" s="414" t="s">
        <v>21</v>
      </c>
      <c r="C209" s="414"/>
      <c r="D209" s="414" t="s">
        <v>765</v>
      </c>
      <c r="E209" s="414" t="s">
        <v>727</v>
      </c>
      <c r="F209" s="415" t="s">
        <v>758</v>
      </c>
      <c r="G209" s="413">
        <v>2.9982890680809273</v>
      </c>
      <c r="H209" s="413" t="s">
        <v>680</v>
      </c>
      <c r="I209" s="419">
        <v>401.96875</v>
      </c>
      <c r="J209" s="413" t="s">
        <v>680</v>
      </c>
      <c r="K209" s="416">
        <v>1205.2185088351553</v>
      </c>
      <c r="L209" s="413" t="s">
        <v>680</v>
      </c>
      <c r="M209" s="416">
        <v>1205.2185088351553</v>
      </c>
      <c r="N209" s="413" t="s">
        <v>2410</v>
      </c>
      <c r="O209" s="416">
        <v>2274235.0770349531</v>
      </c>
      <c r="P209" s="413" t="s">
        <v>3541</v>
      </c>
    </row>
    <row r="210" spans="1:16" ht="24" customHeight="1">
      <c r="A210" s="413" t="s">
        <v>1445</v>
      </c>
      <c r="B210" s="414" t="s">
        <v>21</v>
      </c>
      <c r="C210" s="414"/>
      <c r="D210" s="414" t="s">
        <v>1446</v>
      </c>
      <c r="E210" s="414" t="s">
        <v>727</v>
      </c>
      <c r="F210" s="415" t="s">
        <v>6</v>
      </c>
      <c r="G210" s="413">
        <v>9.9942968936030905</v>
      </c>
      <c r="H210" s="413" t="s">
        <v>680</v>
      </c>
      <c r="I210" s="419">
        <v>116.731725</v>
      </c>
      <c r="J210" s="413" t="s">
        <v>680</v>
      </c>
      <c r="K210" s="416">
        <v>1166.6515165524302</v>
      </c>
      <c r="L210" s="413" t="s">
        <v>680</v>
      </c>
      <c r="M210" s="416">
        <v>1166.6515165524302</v>
      </c>
      <c r="N210" s="413" t="s">
        <v>2410</v>
      </c>
      <c r="O210" s="416">
        <v>2275401.7285515056</v>
      </c>
      <c r="P210" s="413" t="s">
        <v>3542</v>
      </c>
    </row>
    <row r="211" spans="1:16" ht="65.099999999999994" customHeight="1">
      <c r="A211" s="413" t="s">
        <v>2411</v>
      </c>
      <c r="B211" s="414" t="s">
        <v>21</v>
      </c>
      <c r="C211" s="414"/>
      <c r="D211" s="414" t="s">
        <v>2412</v>
      </c>
      <c r="E211" s="414" t="s">
        <v>727</v>
      </c>
      <c r="F211" s="415" t="s">
        <v>6</v>
      </c>
      <c r="G211" s="413">
        <v>1.0778549114990126</v>
      </c>
      <c r="H211" s="413" t="s">
        <v>680</v>
      </c>
      <c r="I211" s="419">
        <v>1068.979615</v>
      </c>
      <c r="J211" s="413" t="s">
        <v>680</v>
      </c>
      <c r="K211" s="416">
        <v>1152.2049283200733</v>
      </c>
      <c r="L211" s="413" t="s">
        <v>680</v>
      </c>
      <c r="M211" s="416">
        <v>1152.2049283200733</v>
      </c>
      <c r="N211" s="413" t="s">
        <v>2410</v>
      </c>
      <c r="O211" s="416">
        <v>2276553.9334798255</v>
      </c>
      <c r="P211" s="413" t="s">
        <v>3543</v>
      </c>
    </row>
    <row r="212" spans="1:16" ht="51.95" customHeight="1">
      <c r="A212" s="413" t="s">
        <v>3262</v>
      </c>
      <c r="B212" s="414" t="s">
        <v>65</v>
      </c>
      <c r="C212" s="414"/>
      <c r="D212" s="414" t="s">
        <v>3261</v>
      </c>
      <c r="E212" s="414" t="s">
        <v>727</v>
      </c>
      <c r="F212" s="415" t="s">
        <v>995</v>
      </c>
      <c r="G212" s="413">
        <v>16.97667249816238</v>
      </c>
      <c r="H212" s="413" t="s">
        <v>680</v>
      </c>
      <c r="I212" s="419">
        <v>67.530749999999998</v>
      </c>
      <c r="J212" s="413" t="s">
        <v>680</v>
      </c>
      <c r="K212" s="416">
        <v>1146.4474263052791</v>
      </c>
      <c r="L212" s="413" t="s">
        <v>680</v>
      </c>
      <c r="M212" s="416">
        <v>1146.4474263052791</v>
      </c>
      <c r="N212" s="413" t="s">
        <v>2410</v>
      </c>
      <c r="O212" s="416">
        <v>2277700.3809061307</v>
      </c>
      <c r="P212" s="413" t="s">
        <v>3544</v>
      </c>
    </row>
    <row r="213" spans="1:16" ht="24" customHeight="1">
      <c r="A213" s="413" t="s">
        <v>2413</v>
      </c>
      <c r="B213" s="414" t="s">
        <v>21</v>
      </c>
      <c r="C213" s="414"/>
      <c r="D213" s="414" t="s">
        <v>2414</v>
      </c>
      <c r="E213" s="414" t="s">
        <v>727</v>
      </c>
      <c r="F213" s="415" t="s">
        <v>6</v>
      </c>
      <c r="G213" s="413">
        <v>6.2062145100833153</v>
      </c>
      <c r="H213" s="413" t="s">
        <v>680</v>
      </c>
      <c r="I213" s="419">
        <v>182.95044899999999</v>
      </c>
      <c r="J213" s="413" t="s">
        <v>680</v>
      </c>
      <c r="K213" s="416">
        <v>1135.4297312100575</v>
      </c>
      <c r="L213" s="413" t="s">
        <v>680</v>
      </c>
      <c r="M213" s="416">
        <v>1135.4297312100575</v>
      </c>
      <c r="N213" s="413" t="s">
        <v>2410</v>
      </c>
      <c r="O213" s="416">
        <v>2278835.8106373409</v>
      </c>
      <c r="P213" s="413" t="s">
        <v>3545</v>
      </c>
    </row>
    <row r="214" spans="1:16" ht="26.1" customHeight="1">
      <c r="A214" s="413" t="s">
        <v>1600</v>
      </c>
      <c r="B214" s="414" t="s">
        <v>21</v>
      </c>
      <c r="C214" s="414"/>
      <c r="D214" s="414" t="s">
        <v>1601</v>
      </c>
      <c r="E214" s="414" t="s">
        <v>727</v>
      </c>
      <c r="F214" s="415" t="s">
        <v>6</v>
      </c>
      <c r="G214" s="413">
        <v>24.985742234007727</v>
      </c>
      <c r="H214" s="413" t="s">
        <v>680</v>
      </c>
      <c r="I214" s="419">
        <v>45.367801</v>
      </c>
      <c r="J214" s="413" t="s">
        <v>680</v>
      </c>
      <c r="K214" s="416">
        <v>1133.548181509758</v>
      </c>
      <c r="L214" s="413" t="s">
        <v>680</v>
      </c>
      <c r="M214" s="416">
        <v>1133.548181509758</v>
      </c>
      <c r="N214" s="413" t="s">
        <v>2410</v>
      </c>
      <c r="O214" s="416">
        <v>2279969.3588188505</v>
      </c>
      <c r="P214" s="413" t="s">
        <v>3546</v>
      </c>
    </row>
    <row r="215" spans="1:16" ht="26.1" customHeight="1">
      <c r="A215" s="413" t="s">
        <v>2418</v>
      </c>
      <c r="B215" s="414" t="s">
        <v>65</v>
      </c>
      <c r="C215" s="414"/>
      <c r="D215" s="414" t="s">
        <v>2419</v>
      </c>
      <c r="E215" s="414" t="s">
        <v>730</v>
      </c>
      <c r="F215" s="415" t="s">
        <v>711</v>
      </c>
      <c r="G215" s="413">
        <v>5.7158909064222039</v>
      </c>
      <c r="H215" s="413" t="s">
        <v>680</v>
      </c>
      <c r="I215" s="419">
        <v>194.67404446</v>
      </c>
      <c r="J215" s="413" t="s">
        <v>680</v>
      </c>
      <c r="K215" s="416">
        <v>1112.7356004453459</v>
      </c>
      <c r="L215" s="413" t="s">
        <v>680</v>
      </c>
      <c r="M215" s="416">
        <v>1112.7356004453459</v>
      </c>
      <c r="N215" s="413" t="s">
        <v>2410</v>
      </c>
      <c r="O215" s="416">
        <v>2281082.0944192959</v>
      </c>
      <c r="P215" s="413" t="s">
        <v>2420</v>
      </c>
    </row>
    <row r="216" spans="1:16" ht="26.1" customHeight="1">
      <c r="A216" s="413" t="s">
        <v>1742</v>
      </c>
      <c r="B216" s="414" t="s">
        <v>65</v>
      </c>
      <c r="C216" s="414"/>
      <c r="D216" s="414" t="s">
        <v>1743</v>
      </c>
      <c r="E216" s="414" t="s">
        <v>727</v>
      </c>
      <c r="F216" s="415" t="s">
        <v>1095</v>
      </c>
      <c r="G216" s="413">
        <v>16.490589874445099</v>
      </c>
      <c r="H216" s="413" t="s">
        <v>680</v>
      </c>
      <c r="I216" s="419">
        <v>64.868109000000004</v>
      </c>
      <c r="J216" s="413" t="s">
        <v>680</v>
      </c>
      <c r="K216" s="416">
        <v>1069.7133814498011</v>
      </c>
      <c r="L216" s="413" t="s">
        <v>680</v>
      </c>
      <c r="M216" s="416">
        <v>1069.7133814498011</v>
      </c>
      <c r="N216" s="413" t="s">
        <v>2410</v>
      </c>
      <c r="O216" s="416">
        <v>2282151.8078007456</v>
      </c>
      <c r="P216" s="413" t="s">
        <v>3547</v>
      </c>
    </row>
    <row r="217" spans="1:16" ht="51.95" customHeight="1">
      <c r="A217" s="413" t="s">
        <v>1455</v>
      </c>
      <c r="B217" s="414" t="s">
        <v>65</v>
      </c>
      <c r="C217" s="414"/>
      <c r="D217" s="414" t="s">
        <v>1456</v>
      </c>
      <c r="E217" s="414" t="s">
        <v>727</v>
      </c>
      <c r="F217" s="415" t="s">
        <v>990</v>
      </c>
      <c r="G217" s="413">
        <v>0.99942968936030907</v>
      </c>
      <c r="H217" s="413" t="s">
        <v>680</v>
      </c>
      <c r="I217" s="419">
        <v>1063.7701</v>
      </c>
      <c r="J217" s="413" t="s">
        <v>680</v>
      </c>
      <c r="K217" s="416">
        <v>1063.1634205937848</v>
      </c>
      <c r="L217" s="413" t="s">
        <v>680</v>
      </c>
      <c r="M217" s="416">
        <v>1063.1634205937848</v>
      </c>
      <c r="N217" s="413" t="s">
        <v>2410</v>
      </c>
      <c r="O217" s="416">
        <v>2283214.9712213394</v>
      </c>
      <c r="P217" s="413" t="s">
        <v>2422</v>
      </c>
    </row>
    <row r="218" spans="1:16" ht="24" customHeight="1">
      <c r="A218" s="413" t="s">
        <v>2434</v>
      </c>
      <c r="B218" s="414" t="s">
        <v>65</v>
      </c>
      <c r="C218" s="414"/>
      <c r="D218" s="414" t="s">
        <v>2435</v>
      </c>
      <c r="E218" s="414" t="s">
        <v>727</v>
      </c>
      <c r="F218" s="415" t="s">
        <v>963</v>
      </c>
      <c r="G218" s="413">
        <v>353.06642583976287</v>
      </c>
      <c r="H218" s="413" t="s">
        <v>680</v>
      </c>
      <c r="I218" s="419">
        <v>2.9713530000000001</v>
      </c>
      <c r="J218" s="413" t="s">
        <v>680</v>
      </c>
      <c r="K218" s="416">
        <v>1049.084983618257</v>
      </c>
      <c r="L218" s="413" t="s">
        <v>680</v>
      </c>
      <c r="M218" s="416">
        <v>1049.084983618257</v>
      </c>
      <c r="N218" s="413" t="s">
        <v>2417</v>
      </c>
      <c r="O218" s="416">
        <v>2284264.0562049579</v>
      </c>
      <c r="P218" s="413" t="s">
        <v>2425</v>
      </c>
    </row>
    <row r="219" spans="1:16" ht="24" customHeight="1">
      <c r="A219" s="413" t="s">
        <v>1063</v>
      </c>
      <c r="B219" s="414" t="s">
        <v>21</v>
      </c>
      <c r="C219" s="414"/>
      <c r="D219" s="414" t="s">
        <v>1064</v>
      </c>
      <c r="E219" s="414" t="s">
        <v>727</v>
      </c>
      <c r="F219" s="415" t="s">
        <v>6</v>
      </c>
      <c r="G219" s="413">
        <v>39.977187574412362</v>
      </c>
      <c r="H219" s="413" t="s">
        <v>680</v>
      </c>
      <c r="I219" s="419">
        <v>25.520192000000002</v>
      </c>
      <c r="J219" s="413" t="s">
        <v>680</v>
      </c>
      <c r="K219" s="416">
        <v>1020.2255025190178</v>
      </c>
      <c r="L219" s="413" t="s">
        <v>680</v>
      </c>
      <c r="M219" s="416">
        <v>1020.2255025190178</v>
      </c>
      <c r="N219" s="413" t="s">
        <v>2417</v>
      </c>
      <c r="O219" s="416">
        <v>2285284.2817074768</v>
      </c>
      <c r="P219" s="413" t="s">
        <v>3548</v>
      </c>
    </row>
    <row r="220" spans="1:16" ht="26.1" customHeight="1">
      <c r="A220" s="413" t="s">
        <v>1137</v>
      </c>
      <c r="B220" s="414" t="s">
        <v>65</v>
      </c>
      <c r="C220" s="414"/>
      <c r="D220" s="414" t="s">
        <v>1138</v>
      </c>
      <c r="E220" s="414" t="s">
        <v>727</v>
      </c>
      <c r="F220" s="415" t="s">
        <v>990</v>
      </c>
      <c r="G220" s="413">
        <v>924.21177399440114</v>
      </c>
      <c r="H220" s="413" t="s">
        <v>680</v>
      </c>
      <c r="I220" s="419">
        <v>1.041903</v>
      </c>
      <c r="J220" s="413" t="s">
        <v>680</v>
      </c>
      <c r="K220" s="416">
        <v>962.93901996008844</v>
      </c>
      <c r="L220" s="413" t="s">
        <v>680</v>
      </c>
      <c r="M220" s="416">
        <v>962.93901996008844</v>
      </c>
      <c r="N220" s="413" t="s">
        <v>2417</v>
      </c>
      <c r="O220" s="416">
        <v>2286247.2207274367</v>
      </c>
      <c r="P220" s="413" t="s">
        <v>3549</v>
      </c>
    </row>
    <row r="221" spans="1:16" ht="26.1" customHeight="1">
      <c r="A221" s="413" t="s">
        <v>934</v>
      </c>
      <c r="B221" s="414" t="s">
        <v>21</v>
      </c>
      <c r="C221" s="414"/>
      <c r="D221" s="414" t="s">
        <v>935</v>
      </c>
      <c r="E221" s="414" t="s">
        <v>727</v>
      </c>
      <c r="F221" s="415" t="s">
        <v>74</v>
      </c>
      <c r="G221" s="413">
        <v>1092.9253373702766</v>
      </c>
      <c r="H221" s="413" t="s">
        <v>680</v>
      </c>
      <c r="I221" s="419">
        <v>0.87468400000000002</v>
      </c>
      <c r="J221" s="413" t="s">
        <v>680</v>
      </c>
      <c r="K221" s="416">
        <v>955.96430579238302</v>
      </c>
      <c r="L221" s="413" t="s">
        <v>680</v>
      </c>
      <c r="M221" s="416">
        <v>955.96430579238302</v>
      </c>
      <c r="N221" s="413" t="s">
        <v>2417</v>
      </c>
      <c r="O221" s="416">
        <v>2287203.1850332292</v>
      </c>
      <c r="P221" s="413" t="s">
        <v>3550</v>
      </c>
    </row>
    <row r="222" spans="1:16" ht="26.1" customHeight="1">
      <c r="A222" s="413" t="s">
        <v>1240</v>
      </c>
      <c r="B222" s="414" t="s">
        <v>21</v>
      </c>
      <c r="C222" s="414"/>
      <c r="D222" s="414" t="s">
        <v>1241</v>
      </c>
      <c r="E222" s="414" t="s">
        <v>727</v>
      </c>
      <c r="F222" s="415" t="s">
        <v>6</v>
      </c>
      <c r="G222" s="413">
        <v>36.271502172202212</v>
      </c>
      <c r="H222" s="413" t="s">
        <v>680</v>
      </c>
      <c r="I222" s="419">
        <v>26.253382999999999</v>
      </c>
      <c r="J222" s="413" t="s">
        <v>680</v>
      </c>
      <c r="K222" s="416">
        <v>952.24963851215659</v>
      </c>
      <c r="L222" s="413" t="s">
        <v>680</v>
      </c>
      <c r="M222" s="416">
        <v>952.24963851215659</v>
      </c>
      <c r="N222" s="413" t="s">
        <v>2417</v>
      </c>
      <c r="O222" s="416">
        <v>2288155.4346717414</v>
      </c>
      <c r="P222" s="413" t="s">
        <v>3551</v>
      </c>
    </row>
    <row r="223" spans="1:16" ht="26.1" customHeight="1">
      <c r="A223" s="413" t="s">
        <v>1414</v>
      </c>
      <c r="B223" s="414" t="s">
        <v>21</v>
      </c>
      <c r="C223" s="414"/>
      <c r="D223" s="414" t="s">
        <v>1415</v>
      </c>
      <c r="E223" s="414" t="s">
        <v>727</v>
      </c>
      <c r="F223" s="415" t="s">
        <v>6</v>
      </c>
      <c r="G223" s="413">
        <v>3.9977187574412363</v>
      </c>
      <c r="H223" s="413" t="s">
        <v>680</v>
      </c>
      <c r="I223" s="419">
        <v>237.91404800000001</v>
      </c>
      <c r="J223" s="413" t="s">
        <v>680</v>
      </c>
      <c r="K223" s="416">
        <v>951.11345234837461</v>
      </c>
      <c r="L223" s="413" t="s">
        <v>680</v>
      </c>
      <c r="M223" s="416">
        <v>951.11345234837461</v>
      </c>
      <c r="N223" s="413" t="s">
        <v>2417</v>
      </c>
      <c r="O223" s="416">
        <v>2289106.5481240898</v>
      </c>
      <c r="P223" s="413" t="s">
        <v>2430</v>
      </c>
    </row>
    <row r="224" spans="1:16" ht="26.1" customHeight="1">
      <c r="A224" s="413" t="s">
        <v>2428</v>
      </c>
      <c r="B224" s="414" t="s">
        <v>21</v>
      </c>
      <c r="C224" s="414"/>
      <c r="D224" s="414" t="s">
        <v>2429</v>
      </c>
      <c r="E224" s="414" t="s">
        <v>1558</v>
      </c>
      <c r="F224" s="415" t="s">
        <v>6</v>
      </c>
      <c r="G224" s="413">
        <v>1.0493151502668724E-3</v>
      </c>
      <c r="H224" s="413" t="s">
        <v>680</v>
      </c>
      <c r="I224" s="419">
        <v>900691.45530300005</v>
      </c>
      <c r="J224" s="413" t="s">
        <v>680</v>
      </c>
      <c r="K224" s="416">
        <v>945.10918976535538</v>
      </c>
      <c r="L224" s="413" t="s">
        <v>680</v>
      </c>
      <c r="M224" s="416">
        <v>945.10918976535538</v>
      </c>
      <c r="N224" s="413" t="s">
        <v>2417</v>
      </c>
      <c r="O224" s="416">
        <v>2290051.6573138549</v>
      </c>
      <c r="P224" s="413" t="s">
        <v>2431</v>
      </c>
    </row>
    <row r="225" spans="1:16" ht="26.1" customHeight="1">
      <c r="A225" s="413" t="s">
        <v>848</v>
      </c>
      <c r="B225" s="414" t="s">
        <v>21</v>
      </c>
      <c r="C225" s="414"/>
      <c r="D225" s="414" t="s">
        <v>849</v>
      </c>
      <c r="E225" s="414" t="s">
        <v>727</v>
      </c>
      <c r="F225" s="415" t="s">
        <v>39</v>
      </c>
      <c r="G225" s="413">
        <v>92.747474944512433</v>
      </c>
      <c r="H225" s="413" t="s">
        <v>680</v>
      </c>
      <c r="I225" s="419">
        <v>9.7887430000000002</v>
      </c>
      <c r="J225" s="413" t="s">
        <v>680</v>
      </c>
      <c r="K225" s="416">
        <v>907.8811961307714</v>
      </c>
      <c r="L225" s="413" t="s">
        <v>680</v>
      </c>
      <c r="M225" s="416">
        <v>907.8811961307714</v>
      </c>
      <c r="N225" s="413" t="s">
        <v>2417</v>
      </c>
      <c r="O225" s="416">
        <v>2290959.5385099859</v>
      </c>
      <c r="P225" s="413" t="s">
        <v>2432</v>
      </c>
    </row>
    <row r="226" spans="1:16" ht="39" customHeight="1">
      <c r="A226" s="413" t="s">
        <v>2436</v>
      </c>
      <c r="B226" s="414" t="s">
        <v>21</v>
      </c>
      <c r="C226" s="414"/>
      <c r="D226" s="414" t="s">
        <v>2437</v>
      </c>
      <c r="E226" s="414" t="s">
        <v>3293</v>
      </c>
      <c r="F226" s="415" t="s">
        <v>711</v>
      </c>
      <c r="G226" s="413">
        <v>776.04638745425916</v>
      </c>
      <c r="H226" s="413" t="s">
        <v>680</v>
      </c>
      <c r="I226" s="419">
        <v>1.15767</v>
      </c>
      <c r="J226" s="413" t="s">
        <v>680</v>
      </c>
      <c r="K226" s="416">
        <v>898.40562136417213</v>
      </c>
      <c r="L226" s="413" t="s">
        <v>680</v>
      </c>
      <c r="M226" s="416">
        <v>898.40562136417213</v>
      </c>
      <c r="N226" s="413" t="s">
        <v>2417</v>
      </c>
      <c r="O226" s="416">
        <v>2291857.9441313501</v>
      </c>
      <c r="P226" s="413" t="s">
        <v>2433</v>
      </c>
    </row>
    <row r="227" spans="1:16" ht="26.1" customHeight="1">
      <c r="A227" s="413" t="s">
        <v>3552</v>
      </c>
      <c r="B227" s="414" t="s">
        <v>65</v>
      </c>
      <c r="C227" s="414"/>
      <c r="D227" s="414" t="s">
        <v>3553</v>
      </c>
      <c r="E227" s="414" t="s">
        <v>727</v>
      </c>
      <c r="F227" s="415" t="s">
        <v>990</v>
      </c>
      <c r="G227" s="413">
        <v>389.92749330392456</v>
      </c>
      <c r="H227" s="413" t="s">
        <v>680</v>
      </c>
      <c r="I227" s="419">
        <v>2.2124359999999998</v>
      </c>
      <c r="J227" s="413" t="s">
        <v>680</v>
      </c>
      <c r="K227" s="416">
        <v>862.68962357536168</v>
      </c>
      <c r="L227" s="413" t="s">
        <v>680</v>
      </c>
      <c r="M227" s="416">
        <v>862.68962357536168</v>
      </c>
      <c r="N227" s="413" t="s">
        <v>2417</v>
      </c>
      <c r="O227" s="416">
        <v>2292720.6337549253</v>
      </c>
      <c r="P227" s="413" t="s">
        <v>3554</v>
      </c>
    </row>
    <row r="228" spans="1:16" ht="24" customHeight="1">
      <c r="A228" s="413" t="s">
        <v>1373</v>
      </c>
      <c r="B228" s="414" t="s">
        <v>21</v>
      </c>
      <c r="C228" s="414"/>
      <c r="D228" s="414" t="s">
        <v>1374</v>
      </c>
      <c r="E228" s="414" t="s">
        <v>727</v>
      </c>
      <c r="F228" s="415" t="s">
        <v>74</v>
      </c>
      <c r="G228" s="413">
        <v>430.74864728065791</v>
      </c>
      <c r="H228" s="413" t="s">
        <v>680</v>
      </c>
      <c r="I228" s="419">
        <v>1.9809019999999999</v>
      </c>
      <c r="J228" s="413" t="s">
        <v>680</v>
      </c>
      <c r="K228" s="416">
        <v>853.27085689554974</v>
      </c>
      <c r="L228" s="413" t="s">
        <v>680</v>
      </c>
      <c r="M228" s="416">
        <v>853.27085689554974</v>
      </c>
      <c r="N228" s="413" t="s">
        <v>2417</v>
      </c>
      <c r="O228" s="416">
        <v>2293573.9046118208</v>
      </c>
      <c r="P228" s="413" t="s">
        <v>2438</v>
      </c>
    </row>
    <row r="229" spans="1:16" ht="26.1" customHeight="1">
      <c r="A229" s="413" t="s">
        <v>2440</v>
      </c>
      <c r="B229" s="414" t="s">
        <v>21</v>
      </c>
      <c r="C229" s="414"/>
      <c r="D229" s="414" t="s">
        <v>2441</v>
      </c>
      <c r="E229" s="414" t="s">
        <v>727</v>
      </c>
      <c r="F229" s="415" t="s">
        <v>6</v>
      </c>
      <c r="G229" s="413">
        <v>5.9965781361618546</v>
      </c>
      <c r="H229" s="413" t="s">
        <v>680</v>
      </c>
      <c r="I229" s="419">
        <v>142.21332799999999</v>
      </c>
      <c r="J229" s="413" t="s">
        <v>680</v>
      </c>
      <c r="K229" s="416">
        <v>852.79333335561444</v>
      </c>
      <c r="L229" s="413" t="s">
        <v>680</v>
      </c>
      <c r="M229" s="416">
        <v>852.79333335561444</v>
      </c>
      <c r="N229" s="413" t="s">
        <v>2417</v>
      </c>
      <c r="O229" s="416">
        <v>2294426.6979451766</v>
      </c>
      <c r="P229" s="413" t="s">
        <v>2439</v>
      </c>
    </row>
    <row r="230" spans="1:16" ht="51.95" customHeight="1">
      <c r="A230" s="413" t="s">
        <v>2442</v>
      </c>
      <c r="B230" s="414" t="s">
        <v>65</v>
      </c>
      <c r="C230" s="414"/>
      <c r="D230" s="414" t="s">
        <v>2443</v>
      </c>
      <c r="E230" s="414" t="s">
        <v>727</v>
      </c>
      <c r="F230" s="415" t="s">
        <v>990</v>
      </c>
      <c r="G230" s="413">
        <v>2068.3663886469749</v>
      </c>
      <c r="H230" s="413" t="s">
        <v>680</v>
      </c>
      <c r="I230" s="419">
        <v>0.41161599999999998</v>
      </c>
      <c r="J230" s="413" t="s">
        <v>680</v>
      </c>
      <c r="K230" s="416">
        <v>851.37269942931312</v>
      </c>
      <c r="L230" s="413" t="s">
        <v>680</v>
      </c>
      <c r="M230" s="416">
        <v>851.37269942931312</v>
      </c>
      <c r="N230" s="413" t="s">
        <v>2417</v>
      </c>
      <c r="O230" s="416">
        <v>2295278.0706446059</v>
      </c>
      <c r="P230" s="413" t="s">
        <v>3555</v>
      </c>
    </row>
    <row r="231" spans="1:16" ht="24" customHeight="1">
      <c r="A231" s="413" t="s">
        <v>1807</v>
      </c>
      <c r="B231" s="414" t="s">
        <v>21</v>
      </c>
      <c r="C231" s="414"/>
      <c r="D231" s="414" t="s">
        <v>1808</v>
      </c>
      <c r="E231" s="414" t="s">
        <v>727</v>
      </c>
      <c r="F231" s="415" t="s">
        <v>6</v>
      </c>
      <c r="G231" s="413">
        <v>0.99942968936030907</v>
      </c>
      <c r="H231" s="413" t="s">
        <v>680</v>
      </c>
      <c r="I231" s="419">
        <v>832.87924999999996</v>
      </c>
      <c r="J231" s="413" t="s">
        <v>680</v>
      </c>
      <c r="K231" s="416">
        <v>832.40425010214722</v>
      </c>
      <c r="L231" s="413" t="s">
        <v>680</v>
      </c>
      <c r="M231" s="416">
        <v>832.40425010214722</v>
      </c>
      <c r="N231" s="413" t="s">
        <v>2417</v>
      </c>
      <c r="O231" s="416">
        <v>2296110.474894708</v>
      </c>
      <c r="P231" s="413" t="s">
        <v>2444</v>
      </c>
    </row>
    <row r="232" spans="1:16" ht="26.1" customHeight="1">
      <c r="A232" s="413" t="s">
        <v>2445</v>
      </c>
      <c r="B232" s="414" t="s">
        <v>65</v>
      </c>
      <c r="C232" s="414"/>
      <c r="D232" s="414" t="s">
        <v>2446</v>
      </c>
      <c r="E232" s="414" t="s">
        <v>727</v>
      </c>
      <c r="F232" s="415" t="s">
        <v>963</v>
      </c>
      <c r="G232" s="413">
        <v>353.06642583976287</v>
      </c>
      <c r="H232" s="413" t="s">
        <v>680</v>
      </c>
      <c r="I232" s="419">
        <v>2.3410660000000001</v>
      </c>
      <c r="J232" s="413" t="s">
        <v>680</v>
      </c>
      <c r="K232" s="416">
        <v>826.55180527499033</v>
      </c>
      <c r="L232" s="413" t="s">
        <v>680</v>
      </c>
      <c r="M232" s="416">
        <v>826.55180527499033</v>
      </c>
      <c r="N232" s="413" t="s">
        <v>2417</v>
      </c>
      <c r="O232" s="416">
        <v>2296937.026699983</v>
      </c>
      <c r="P232" s="413" t="s">
        <v>3556</v>
      </c>
    </row>
    <row r="233" spans="1:16" ht="26.1" customHeight="1">
      <c r="A233" s="413" t="s">
        <v>2149</v>
      </c>
      <c r="B233" s="414" t="s">
        <v>65</v>
      </c>
      <c r="C233" s="414"/>
      <c r="D233" s="414" t="s">
        <v>2150</v>
      </c>
      <c r="E233" s="414" t="s">
        <v>727</v>
      </c>
      <c r="F233" s="415" t="s">
        <v>995</v>
      </c>
      <c r="G233" s="413">
        <v>66.930806866770538</v>
      </c>
      <c r="H233" s="413" t="s">
        <v>680</v>
      </c>
      <c r="I233" s="419">
        <v>12.335616999999999</v>
      </c>
      <c r="J233" s="413" t="s">
        <v>680</v>
      </c>
      <c r="K233" s="416">
        <v>825.63279900945133</v>
      </c>
      <c r="L233" s="413" t="s">
        <v>680</v>
      </c>
      <c r="M233" s="416">
        <v>825.63279900945133</v>
      </c>
      <c r="N233" s="413" t="s">
        <v>2417</v>
      </c>
      <c r="O233" s="416">
        <v>2297762.6594989924</v>
      </c>
      <c r="P233" s="413" t="s">
        <v>2448</v>
      </c>
    </row>
    <row r="234" spans="1:16" ht="26.1" customHeight="1">
      <c r="A234" s="413" t="s">
        <v>2100</v>
      </c>
      <c r="B234" s="414" t="s">
        <v>21</v>
      </c>
      <c r="C234" s="414"/>
      <c r="D234" s="414" t="s">
        <v>2101</v>
      </c>
      <c r="E234" s="414" t="s">
        <v>727</v>
      </c>
      <c r="F234" s="415" t="s">
        <v>781</v>
      </c>
      <c r="G234" s="413">
        <v>4.8105233415226616</v>
      </c>
      <c r="H234" s="413" t="s">
        <v>680</v>
      </c>
      <c r="I234" s="419">
        <v>170.17749000000001</v>
      </c>
      <c r="J234" s="413" t="s">
        <v>680</v>
      </c>
      <c r="K234" s="416">
        <v>818.64278784673934</v>
      </c>
      <c r="L234" s="413" t="s">
        <v>680</v>
      </c>
      <c r="M234" s="416">
        <v>818.64278784673934</v>
      </c>
      <c r="N234" s="413" t="s">
        <v>2447</v>
      </c>
      <c r="O234" s="416">
        <v>2298581.3022868391</v>
      </c>
      <c r="P234" s="413" t="s">
        <v>3557</v>
      </c>
    </row>
    <row r="235" spans="1:16" ht="26.1" customHeight="1">
      <c r="A235" s="413" t="s">
        <v>2463</v>
      </c>
      <c r="B235" s="414" t="s">
        <v>65</v>
      </c>
      <c r="C235" s="414"/>
      <c r="D235" s="414" t="s">
        <v>2464</v>
      </c>
      <c r="E235" s="414" t="s">
        <v>727</v>
      </c>
      <c r="F235" s="415" t="s">
        <v>954</v>
      </c>
      <c r="G235" s="413">
        <v>52.378336319186701</v>
      </c>
      <c r="H235" s="413" t="s">
        <v>680</v>
      </c>
      <c r="I235" s="419">
        <v>15.528213600000001</v>
      </c>
      <c r="J235" s="413" t="s">
        <v>680</v>
      </c>
      <c r="K235" s="416">
        <v>813.34199437696884</v>
      </c>
      <c r="L235" s="413" t="s">
        <v>680</v>
      </c>
      <c r="M235" s="416">
        <v>813.34199437696884</v>
      </c>
      <c r="N235" s="413" t="s">
        <v>2447</v>
      </c>
      <c r="O235" s="416">
        <v>2299394.644281216</v>
      </c>
      <c r="P235" s="413" t="s">
        <v>2449</v>
      </c>
    </row>
    <row r="236" spans="1:16" ht="51.95" customHeight="1">
      <c r="A236" s="413" t="s">
        <v>1412</v>
      </c>
      <c r="B236" s="414" t="s">
        <v>21</v>
      </c>
      <c r="C236" s="414"/>
      <c r="D236" s="414" t="s">
        <v>1413</v>
      </c>
      <c r="E236" s="414" t="s">
        <v>727</v>
      </c>
      <c r="F236" s="415" t="s">
        <v>6</v>
      </c>
      <c r="G236" s="413">
        <v>3.9977187574412363</v>
      </c>
      <c r="H236" s="413" t="s">
        <v>680</v>
      </c>
      <c r="I236" s="419">
        <v>202.59225000000001</v>
      </c>
      <c r="J236" s="413" t="s">
        <v>680</v>
      </c>
      <c r="K236" s="416">
        <v>809.90683793722428</v>
      </c>
      <c r="L236" s="413" t="s">
        <v>680</v>
      </c>
      <c r="M236" s="416">
        <v>809.90683793722428</v>
      </c>
      <c r="N236" s="413" t="s">
        <v>2447</v>
      </c>
      <c r="O236" s="416">
        <v>2300204.5511191534</v>
      </c>
      <c r="P236" s="413" t="s">
        <v>3558</v>
      </c>
    </row>
    <row r="237" spans="1:16" ht="24" customHeight="1">
      <c r="A237" s="413" t="s">
        <v>1672</v>
      </c>
      <c r="B237" s="414" t="s">
        <v>65</v>
      </c>
      <c r="C237" s="414"/>
      <c r="D237" s="414" t="s">
        <v>1673</v>
      </c>
      <c r="E237" s="414" t="s">
        <v>727</v>
      </c>
      <c r="F237" s="415" t="s">
        <v>990</v>
      </c>
      <c r="G237" s="413">
        <v>3.9977187574412363</v>
      </c>
      <c r="H237" s="413" t="s">
        <v>680</v>
      </c>
      <c r="I237" s="419">
        <v>191.65870000000001</v>
      </c>
      <c r="J237" s="413" t="s">
        <v>680</v>
      </c>
      <c r="K237" s="416">
        <v>766.1975800168027</v>
      </c>
      <c r="L237" s="413" t="s">
        <v>680</v>
      </c>
      <c r="M237" s="416">
        <v>766.1975800168027</v>
      </c>
      <c r="N237" s="413" t="s">
        <v>2447</v>
      </c>
      <c r="O237" s="416">
        <v>2300970.7486991701</v>
      </c>
      <c r="P237" s="413" t="s">
        <v>3559</v>
      </c>
    </row>
    <row r="238" spans="1:16" ht="51.95" customHeight="1">
      <c r="A238" s="413" t="s">
        <v>1524</v>
      </c>
      <c r="B238" s="414" t="s">
        <v>65</v>
      </c>
      <c r="C238" s="414"/>
      <c r="D238" s="414" t="s">
        <v>1525</v>
      </c>
      <c r="E238" s="414" t="s">
        <v>727</v>
      </c>
      <c r="F238" s="415" t="s">
        <v>781</v>
      </c>
      <c r="G238" s="413">
        <v>3.1857764013777246</v>
      </c>
      <c r="H238" s="413" t="s">
        <v>680</v>
      </c>
      <c r="I238" s="419">
        <v>240.24649579000001</v>
      </c>
      <c r="J238" s="413" t="s">
        <v>680</v>
      </c>
      <c r="K238" s="416">
        <v>765.37161680147483</v>
      </c>
      <c r="L238" s="413" t="s">
        <v>680</v>
      </c>
      <c r="M238" s="416">
        <v>765.37161680147483</v>
      </c>
      <c r="N238" s="413" t="s">
        <v>2447</v>
      </c>
      <c r="O238" s="416">
        <v>2301736.1203159718</v>
      </c>
      <c r="P238" s="413" t="s">
        <v>2454</v>
      </c>
    </row>
    <row r="239" spans="1:16" ht="39" customHeight="1">
      <c r="A239" s="413" t="s">
        <v>1803</v>
      </c>
      <c r="B239" s="414" t="s">
        <v>21</v>
      </c>
      <c r="C239" s="414"/>
      <c r="D239" s="414" t="s">
        <v>1804</v>
      </c>
      <c r="E239" s="414" t="s">
        <v>727</v>
      </c>
      <c r="F239" s="415" t="s">
        <v>6</v>
      </c>
      <c r="G239" s="413">
        <v>54.968632914817</v>
      </c>
      <c r="H239" s="413" t="s">
        <v>680</v>
      </c>
      <c r="I239" s="419">
        <v>13.647643</v>
      </c>
      <c r="J239" s="413" t="s">
        <v>680</v>
      </c>
      <c r="K239" s="416">
        <v>750.19227821947186</v>
      </c>
      <c r="L239" s="413" t="s">
        <v>680</v>
      </c>
      <c r="M239" s="416">
        <v>750.19227821947186</v>
      </c>
      <c r="N239" s="413" t="s">
        <v>2447</v>
      </c>
      <c r="O239" s="416">
        <v>2302486.3125941912</v>
      </c>
      <c r="P239" s="413" t="s">
        <v>3560</v>
      </c>
    </row>
    <row r="240" spans="1:16" ht="26.1" customHeight="1">
      <c r="A240" s="413" t="s">
        <v>2037</v>
      </c>
      <c r="B240" s="414" t="s">
        <v>21</v>
      </c>
      <c r="C240" s="414"/>
      <c r="D240" s="414" t="s">
        <v>2038</v>
      </c>
      <c r="E240" s="414" t="s">
        <v>727</v>
      </c>
      <c r="F240" s="415" t="s">
        <v>6</v>
      </c>
      <c r="G240" s="413">
        <v>2.9982890680809273</v>
      </c>
      <c r="H240" s="413" t="s">
        <v>680</v>
      </c>
      <c r="I240" s="419">
        <v>250.108172</v>
      </c>
      <c r="J240" s="413" t="s">
        <v>680</v>
      </c>
      <c r="K240" s="416">
        <v>749.89659794530428</v>
      </c>
      <c r="L240" s="413" t="s">
        <v>680</v>
      </c>
      <c r="M240" s="416">
        <v>749.89659794530428</v>
      </c>
      <c r="N240" s="413" t="s">
        <v>2447</v>
      </c>
      <c r="O240" s="416">
        <v>2303236.2091921363</v>
      </c>
      <c r="P240" s="413" t="s">
        <v>3561</v>
      </c>
    </row>
    <row r="241" spans="1:16" ht="39" customHeight="1">
      <c r="A241" s="413" t="s">
        <v>2450</v>
      </c>
      <c r="B241" s="414" t="s">
        <v>21</v>
      </c>
      <c r="C241" s="414"/>
      <c r="D241" s="414" t="s">
        <v>2451</v>
      </c>
      <c r="E241" s="414" t="s">
        <v>2452</v>
      </c>
      <c r="F241" s="415" t="s">
        <v>2453</v>
      </c>
      <c r="G241" s="413">
        <v>528.89097984119849</v>
      </c>
      <c r="H241" s="413" t="s">
        <v>680</v>
      </c>
      <c r="I241" s="419">
        <v>1.41493</v>
      </c>
      <c r="J241" s="413" t="s">
        <v>680</v>
      </c>
      <c r="K241" s="416">
        <v>748.34371410670701</v>
      </c>
      <c r="L241" s="413" t="s">
        <v>680</v>
      </c>
      <c r="M241" s="416">
        <v>748.34371410670701</v>
      </c>
      <c r="N241" s="413" t="s">
        <v>2447</v>
      </c>
      <c r="O241" s="416">
        <v>2303984.5529062431</v>
      </c>
      <c r="P241" s="413" t="s">
        <v>3562</v>
      </c>
    </row>
    <row r="242" spans="1:16" ht="51.95" customHeight="1">
      <c r="A242" s="413" t="s">
        <v>1208</v>
      </c>
      <c r="B242" s="414" t="s">
        <v>1209</v>
      </c>
      <c r="C242" s="414"/>
      <c r="D242" s="414" t="s">
        <v>1210</v>
      </c>
      <c r="E242" s="414" t="s">
        <v>727</v>
      </c>
      <c r="F242" s="415" t="s">
        <v>758</v>
      </c>
      <c r="G242" s="413">
        <v>6.7161675125012774</v>
      </c>
      <c r="H242" s="413" t="s">
        <v>680</v>
      </c>
      <c r="I242" s="419">
        <v>111.084868</v>
      </c>
      <c r="J242" s="413" t="s">
        <v>680</v>
      </c>
      <c r="K242" s="416">
        <v>746.06458159209274</v>
      </c>
      <c r="L242" s="413" t="s">
        <v>680</v>
      </c>
      <c r="M242" s="416">
        <v>746.06458159209274</v>
      </c>
      <c r="N242" s="413" t="s">
        <v>2447</v>
      </c>
      <c r="O242" s="416">
        <v>2304730.6174878352</v>
      </c>
      <c r="P242" s="413" t="s">
        <v>3563</v>
      </c>
    </row>
    <row r="243" spans="1:16" ht="24" customHeight="1">
      <c r="A243" s="413" t="s">
        <v>2115</v>
      </c>
      <c r="B243" s="414" t="s">
        <v>65</v>
      </c>
      <c r="C243" s="414"/>
      <c r="D243" s="414" t="s">
        <v>2116</v>
      </c>
      <c r="E243" s="414" t="s">
        <v>727</v>
      </c>
      <c r="F243" s="415" t="s">
        <v>990</v>
      </c>
      <c r="G243" s="413">
        <v>334.71568256714653</v>
      </c>
      <c r="H243" s="413" t="s">
        <v>680</v>
      </c>
      <c r="I243" s="419">
        <v>2.2252990000000001</v>
      </c>
      <c r="J243" s="413" t="s">
        <v>680</v>
      </c>
      <c r="K243" s="416">
        <v>744.84247370098865</v>
      </c>
      <c r="L243" s="413" t="s">
        <v>680</v>
      </c>
      <c r="M243" s="416">
        <v>744.84247370098865</v>
      </c>
      <c r="N243" s="413" t="s">
        <v>2447</v>
      </c>
      <c r="O243" s="416">
        <v>2305475.4599615363</v>
      </c>
      <c r="P243" s="413" t="s">
        <v>3564</v>
      </c>
    </row>
    <row r="244" spans="1:16" ht="26.1" customHeight="1">
      <c r="A244" s="413" t="s">
        <v>1065</v>
      </c>
      <c r="B244" s="414" t="s">
        <v>21</v>
      </c>
      <c r="C244" s="414"/>
      <c r="D244" s="414" t="s">
        <v>1066</v>
      </c>
      <c r="E244" s="414" t="s">
        <v>727</v>
      </c>
      <c r="F244" s="415" t="s">
        <v>6</v>
      </c>
      <c r="G244" s="413">
        <v>163.9064690550907</v>
      </c>
      <c r="H244" s="413" t="s">
        <v>680</v>
      </c>
      <c r="I244" s="419">
        <v>4.5277760000000002</v>
      </c>
      <c r="J244" s="413" t="s">
        <v>680</v>
      </c>
      <c r="K244" s="416">
        <v>742.13177683238234</v>
      </c>
      <c r="L244" s="413" t="s">
        <v>680</v>
      </c>
      <c r="M244" s="416">
        <v>742.13177683238234</v>
      </c>
      <c r="N244" s="413" t="s">
        <v>2447</v>
      </c>
      <c r="O244" s="416">
        <v>2306217.5917383689</v>
      </c>
      <c r="P244" s="413" t="s">
        <v>3565</v>
      </c>
    </row>
    <row r="245" spans="1:16" ht="26.1" customHeight="1">
      <c r="A245" s="413" t="s">
        <v>2457</v>
      </c>
      <c r="B245" s="414" t="s">
        <v>65</v>
      </c>
      <c r="C245" s="414"/>
      <c r="D245" s="414" t="s">
        <v>2458</v>
      </c>
      <c r="E245" s="414" t="s">
        <v>727</v>
      </c>
      <c r="F245" s="415" t="s">
        <v>990</v>
      </c>
      <c r="G245" s="413">
        <v>6.7798260695968278</v>
      </c>
      <c r="H245" s="413" t="s">
        <v>680</v>
      </c>
      <c r="I245" s="419">
        <v>108.126378</v>
      </c>
      <c r="J245" s="413" t="s">
        <v>680</v>
      </c>
      <c r="K245" s="416">
        <v>733.07803637548091</v>
      </c>
      <c r="L245" s="413" t="s">
        <v>680</v>
      </c>
      <c r="M245" s="416">
        <v>733.07803637548091</v>
      </c>
      <c r="N245" s="413" t="s">
        <v>2447</v>
      </c>
      <c r="O245" s="416">
        <v>2306950.6697747442</v>
      </c>
      <c r="P245" s="413" t="s">
        <v>3566</v>
      </c>
    </row>
    <row r="246" spans="1:16" ht="26.1" customHeight="1">
      <c r="A246" s="413" t="s">
        <v>1691</v>
      </c>
      <c r="B246" s="414" t="s">
        <v>65</v>
      </c>
      <c r="C246" s="414"/>
      <c r="D246" s="414" t="s">
        <v>1692</v>
      </c>
      <c r="E246" s="414" t="s">
        <v>727</v>
      </c>
      <c r="F246" s="415" t="s">
        <v>990</v>
      </c>
      <c r="G246" s="413">
        <v>3.9977187574412363</v>
      </c>
      <c r="H246" s="413" t="s">
        <v>680</v>
      </c>
      <c r="I246" s="419">
        <v>183.04049000000001</v>
      </c>
      <c r="J246" s="413" t="s">
        <v>680</v>
      </c>
      <c r="K246" s="416">
        <v>731.74440024423507</v>
      </c>
      <c r="L246" s="413" t="s">
        <v>680</v>
      </c>
      <c r="M246" s="416">
        <v>731.74440024423507</v>
      </c>
      <c r="N246" s="413" t="s">
        <v>2447</v>
      </c>
      <c r="O246" s="416">
        <v>2307682.4141749884</v>
      </c>
      <c r="P246" s="413" t="s">
        <v>3567</v>
      </c>
    </row>
    <row r="247" spans="1:16" ht="51.95" customHeight="1">
      <c r="A247" s="413" t="s">
        <v>1976</v>
      </c>
      <c r="B247" s="414" t="s">
        <v>21</v>
      </c>
      <c r="C247" s="414"/>
      <c r="D247" s="414" t="s">
        <v>1977</v>
      </c>
      <c r="E247" s="414" t="s">
        <v>727</v>
      </c>
      <c r="F247" s="415" t="s">
        <v>39</v>
      </c>
      <c r="G247" s="413">
        <v>12.992585961684018</v>
      </c>
      <c r="H247" s="413" t="s">
        <v>680</v>
      </c>
      <c r="I247" s="419">
        <v>55.182270000000003</v>
      </c>
      <c r="J247" s="413" t="s">
        <v>680</v>
      </c>
      <c r="K247" s="416">
        <v>716.96038653585708</v>
      </c>
      <c r="L247" s="413" t="s">
        <v>680</v>
      </c>
      <c r="M247" s="416">
        <v>716.96038653585708</v>
      </c>
      <c r="N247" s="413" t="s">
        <v>2447</v>
      </c>
      <c r="O247" s="416">
        <v>2308399.374561524</v>
      </c>
      <c r="P247" s="413" t="s">
        <v>3568</v>
      </c>
    </row>
    <row r="248" spans="1:16" ht="24" customHeight="1">
      <c r="A248" s="413" t="s">
        <v>2459</v>
      </c>
      <c r="B248" s="414" t="s">
        <v>21</v>
      </c>
      <c r="C248" s="414"/>
      <c r="D248" s="414" t="s">
        <v>2460</v>
      </c>
      <c r="E248" s="414" t="s">
        <v>730</v>
      </c>
      <c r="F248" s="415" t="s">
        <v>711</v>
      </c>
      <c r="G248" s="413">
        <v>20.214795359427828</v>
      </c>
      <c r="H248" s="413" t="s">
        <v>680</v>
      </c>
      <c r="I248" s="419">
        <v>35.244619999999998</v>
      </c>
      <c r="J248" s="413" t="s">
        <v>680</v>
      </c>
      <c r="K248" s="416">
        <v>712.46278082079721</v>
      </c>
      <c r="L248" s="413" t="s">
        <v>680</v>
      </c>
      <c r="M248" s="416">
        <v>712.46278082079721</v>
      </c>
      <c r="N248" s="413" t="s">
        <v>2447</v>
      </c>
      <c r="O248" s="416">
        <v>2309111.8373423452</v>
      </c>
      <c r="P248" s="413" t="s">
        <v>3569</v>
      </c>
    </row>
    <row r="249" spans="1:16" ht="26.1" customHeight="1">
      <c r="A249" s="413" t="s">
        <v>1075</v>
      </c>
      <c r="B249" s="414" t="s">
        <v>21</v>
      </c>
      <c r="C249" s="414"/>
      <c r="D249" s="414" t="s">
        <v>1076</v>
      </c>
      <c r="E249" s="414" t="s">
        <v>727</v>
      </c>
      <c r="F249" s="415" t="s">
        <v>6</v>
      </c>
      <c r="G249" s="413">
        <v>21.987453165926798</v>
      </c>
      <c r="H249" s="413" t="s">
        <v>680</v>
      </c>
      <c r="I249" s="419">
        <v>32.234678000000002</v>
      </c>
      <c r="J249" s="413" t="s">
        <v>680</v>
      </c>
      <c r="K249" s="416">
        <v>708.75847284373094</v>
      </c>
      <c r="L249" s="413" t="s">
        <v>680</v>
      </c>
      <c r="M249" s="416">
        <v>708.75847284373094</v>
      </c>
      <c r="N249" s="413" t="s">
        <v>2447</v>
      </c>
      <c r="O249" s="416">
        <v>2309820.5958151887</v>
      </c>
      <c r="P249" s="413" t="s">
        <v>3570</v>
      </c>
    </row>
    <row r="250" spans="1:16" ht="26.1" customHeight="1">
      <c r="A250" s="413" t="s">
        <v>2045</v>
      </c>
      <c r="B250" s="414" t="s">
        <v>21</v>
      </c>
      <c r="C250" s="414"/>
      <c r="D250" s="414" t="s">
        <v>2046</v>
      </c>
      <c r="E250" s="414" t="s">
        <v>727</v>
      </c>
      <c r="F250" s="415" t="s">
        <v>6</v>
      </c>
      <c r="G250" s="413">
        <v>9.9942968936030905</v>
      </c>
      <c r="H250" s="413" t="s">
        <v>680</v>
      </c>
      <c r="I250" s="419">
        <v>69.318707000000003</v>
      </c>
      <c r="J250" s="413" t="s">
        <v>680</v>
      </c>
      <c r="K250" s="416">
        <v>692.79173803868287</v>
      </c>
      <c r="L250" s="413" t="s">
        <v>680</v>
      </c>
      <c r="M250" s="416">
        <v>692.79173803868287</v>
      </c>
      <c r="N250" s="413" t="s">
        <v>2447</v>
      </c>
      <c r="O250" s="416">
        <v>2310513.3875532276</v>
      </c>
      <c r="P250" s="413" t="s">
        <v>3571</v>
      </c>
    </row>
    <row r="251" spans="1:16" ht="24" customHeight="1">
      <c r="A251" s="413" t="s">
        <v>2461</v>
      </c>
      <c r="B251" s="414" t="s">
        <v>65</v>
      </c>
      <c r="C251" s="414"/>
      <c r="D251" s="414" t="s">
        <v>2462</v>
      </c>
      <c r="E251" s="414" t="s">
        <v>730</v>
      </c>
      <c r="F251" s="415" t="s">
        <v>711</v>
      </c>
      <c r="G251" s="413">
        <v>24.176522060377039</v>
      </c>
      <c r="H251" s="413" t="s">
        <v>680</v>
      </c>
      <c r="I251" s="419">
        <v>28.55135795</v>
      </c>
      <c r="J251" s="413" t="s">
        <v>680</v>
      </c>
      <c r="K251" s="416">
        <v>690.27253533189639</v>
      </c>
      <c r="L251" s="413" t="s">
        <v>680</v>
      </c>
      <c r="M251" s="416">
        <v>690.27253533189639</v>
      </c>
      <c r="N251" s="413" t="s">
        <v>2447</v>
      </c>
      <c r="O251" s="416">
        <v>2311203.6600885591</v>
      </c>
      <c r="P251" s="413" t="s">
        <v>3572</v>
      </c>
    </row>
    <row r="252" spans="1:16" ht="39" customHeight="1">
      <c r="A252" s="413" t="s">
        <v>2455</v>
      </c>
      <c r="B252" s="414" t="s">
        <v>21</v>
      </c>
      <c r="C252" s="414"/>
      <c r="D252" s="414" t="s">
        <v>2456</v>
      </c>
      <c r="E252" s="414" t="s">
        <v>727</v>
      </c>
      <c r="F252" s="415" t="s">
        <v>6</v>
      </c>
      <c r="G252" s="413">
        <v>19.988593787206181</v>
      </c>
      <c r="H252" s="413" t="s">
        <v>680</v>
      </c>
      <c r="I252" s="419">
        <v>34.074086999999999</v>
      </c>
      <c r="J252" s="413" t="s">
        <v>680</v>
      </c>
      <c r="K252" s="416">
        <v>681.09308371292286</v>
      </c>
      <c r="L252" s="413" t="s">
        <v>680</v>
      </c>
      <c r="M252" s="416">
        <v>681.09308371292286</v>
      </c>
      <c r="N252" s="413" t="s">
        <v>2447</v>
      </c>
      <c r="O252" s="416">
        <v>2311884.7531722724</v>
      </c>
      <c r="P252" s="413" t="s">
        <v>3573</v>
      </c>
    </row>
    <row r="253" spans="1:16" ht="24" customHeight="1">
      <c r="A253" s="413" t="s">
        <v>888</v>
      </c>
      <c r="B253" s="414" t="s">
        <v>21</v>
      </c>
      <c r="C253" s="414"/>
      <c r="D253" s="414" t="s">
        <v>889</v>
      </c>
      <c r="E253" s="414" t="s">
        <v>727</v>
      </c>
      <c r="F253" s="415" t="s">
        <v>6</v>
      </c>
      <c r="G253" s="413">
        <v>184.34802436610875</v>
      </c>
      <c r="H253" s="413" t="s">
        <v>680</v>
      </c>
      <c r="I253" s="419">
        <v>3.614503</v>
      </c>
      <c r="J253" s="413" t="s">
        <v>680</v>
      </c>
      <c r="K253" s="416">
        <v>666.3264871153732</v>
      </c>
      <c r="L253" s="413" t="s">
        <v>680</v>
      </c>
      <c r="M253" s="416">
        <v>666.3264871153732</v>
      </c>
      <c r="N253" s="413" t="s">
        <v>2447</v>
      </c>
      <c r="O253" s="416">
        <v>2312551.0796593875</v>
      </c>
      <c r="P253" s="413" t="s">
        <v>3574</v>
      </c>
    </row>
    <row r="254" spans="1:16" ht="26.1" customHeight="1">
      <c r="A254" s="413" t="s">
        <v>2069</v>
      </c>
      <c r="B254" s="414" t="s">
        <v>21</v>
      </c>
      <c r="C254" s="414"/>
      <c r="D254" s="414" t="s">
        <v>2070</v>
      </c>
      <c r="E254" s="414" t="s">
        <v>727</v>
      </c>
      <c r="F254" s="415" t="s">
        <v>6</v>
      </c>
      <c r="G254" s="413">
        <v>10.993726582963399</v>
      </c>
      <c r="H254" s="413" t="s">
        <v>680</v>
      </c>
      <c r="I254" s="419">
        <v>59.787224000000002</v>
      </c>
      <c r="J254" s="413" t="s">
        <v>680</v>
      </c>
      <c r="K254" s="416">
        <v>657.28439381038731</v>
      </c>
      <c r="L254" s="413" t="s">
        <v>680</v>
      </c>
      <c r="M254" s="416">
        <v>657.28439381038731</v>
      </c>
      <c r="N254" s="413" t="s">
        <v>2447</v>
      </c>
      <c r="O254" s="416">
        <v>2313208.3640531981</v>
      </c>
      <c r="P254" s="413" t="s">
        <v>3575</v>
      </c>
    </row>
    <row r="255" spans="1:16" ht="24" customHeight="1">
      <c r="A255" s="413" t="s">
        <v>1320</v>
      </c>
      <c r="B255" s="414" t="s">
        <v>21</v>
      </c>
      <c r="C255" s="414"/>
      <c r="D255" s="414" t="s">
        <v>1321</v>
      </c>
      <c r="E255" s="414" t="s">
        <v>727</v>
      </c>
      <c r="F255" s="415" t="s">
        <v>918</v>
      </c>
      <c r="G255" s="413">
        <v>16.878006300654505</v>
      </c>
      <c r="H255" s="413" t="s">
        <v>680</v>
      </c>
      <c r="I255" s="419">
        <v>37.971575999999999</v>
      </c>
      <c r="J255" s="413" t="s">
        <v>680</v>
      </c>
      <c r="K255" s="416">
        <v>640.88449897378143</v>
      </c>
      <c r="L255" s="413" t="s">
        <v>680</v>
      </c>
      <c r="M255" s="416">
        <v>640.88449897378143</v>
      </c>
      <c r="N255" s="413" t="s">
        <v>2447</v>
      </c>
      <c r="O255" s="416">
        <v>2313849.248552172</v>
      </c>
      <c r="P255" s="413" t="s">
        <v>3576</v>
      </c>
    </row>
    <row r="256" spans="1:16" ht="26.1" customHeight="1">
      <c r="A256" s="413" t="s">
        <v>1045</v>
      </c>
      <c r="B256" s="414" t="s">
        <v>21</v>
      </c>
      <c r="C256" s="414"/>
      <c r="D256" s="414" t="s">
        <v>1046</v>
      </c>
      <c r="E256" s="414" t="s">
        <v>727</v>
      </c>
      <c r="F256" s="415" t="s">
        <v>39</v>
      </c>
      <c r="G256" s="413">
        <v>18.217604377659715</v>
      </c>
      <c r="H256" s="413" t="s">
        <v>680</v>
      </c>
      <c r="I256" s="419">
        <v>33.469526000000002</v>
      </c>
      <c r="J256" s="413" t="s">
        <v>680</v>
      </c>
      <c r="K256" s="416">
        <v>609.73458337579564</v>
      </c>
      <c r="L256" s="413" t="s">
        <v>680</v>
      </c>
      <c r="M256" s="416">
        <v>609.73458337579564</v>
      </c>
      <c r="N256" s="413" t="s">
        <v>2447</v>
      </c>
      <c r="O256" s="416">
        <v>2314458.9831355475</v>
      </c>
      <c r="P256" s="413" t="s">
        <v>3577</v>
      </c>
    </row>
    <row r="257" spans="1:16" ht="39" customHeight="1">
      <c r="A257" s="413" t="s">
        <v>2468</v>
      </c>
      <c r="B257" s="414" t="s">
        <v>21</v>
      </c>
      <c r="C257" s="414"/>
      <c r="D257" s="414" t="s">
        <v>2469</v>
      </c>
      <c r="E257" s="414" t="s">
        <v>730</v>
      </c>
      <c r="F257" s="415" t="s">
        <v>711</v>
      </c>
      <c r="G257" s="413">
        <v>25.555846771789373</v>
      </c>
      <c r="H257" s="413" t="s">
        <v>680</v>
      </c>
      <c r="I257" s="419">
        <v>23.835139000000002</v>
      </c>
      <c r="J257" s="413" t="s">
        <v>680</v>
      </c>
      <c r="K257" s="416">
        <v>609.1271600683009</v>
      </c>
      <c r="L257" s="413" t="s">
        <v>680</v>
      </c>
      <c r="M257" s="416">
        <v>609.1271600683009</v>
      </c>
      <c r="N257" s="413" t="s">
        <v>2447</v>
      </c>
      <c r="O257" s="416">
        <v>2315068.1102956161</v>
      </c>
      <c r="P257" s="413" t="s">
        <v>2465</v>
      </c>
    </row>
    <row r="258" spans="1:16" ht="39" customHeight="1">
      <c r="A258" s="413" t="s">
        <v>2473</v>
      </c>
      <c r="B258" s="414" t="s">
        <v>21</v>
      </c>
      <c r="C258" s="414"/>
      <c r="D258" s="414" t="s">
        <v>2474</v>
      </c>
      <c r="E258" s="414" t="s">
        <v>3293</v>
      </c>
      <c r="F258" s="415" t="s">
        <v>711</v>
      </c>
      <c r="G258" s="413">
        <v>380.21876006699597</v>
      </c>
      <c r="H258" s="413" t="s">
        <v>680</v>
      </c>
      <c r="I258" s="419">
        <v>1.54356</v>
      </c>
      <c r="J258" s="413" t="s">
        <v>680</v>
      </c>
      <c r="K258" s="416">
        <v>586.89046928901234</v>
      </c>
      <c r="L258" s="413" t="s">
        <v>680</v>
      </c>
      <c r="M258" s="416">
        <v>586.89046928901234</v>
      </c>
      <c r="N258" s="413" t="s">
        <v>2471</v>
      </c>
      <c r="O258" s="416">
        <v>2315655.000764905</v>
      </c>
      <c r="P258" s="413" t="s">
        <v>3578</v>
      </c>
    </row>
    <row r="259" spans="1:16" ht="26.1" customHeight="1">
      <c r="A259" s="413" t="s">
        <v>1870</v>
      </c>
      <c r="B259" s="414" t="s">
        <v>21</v>
      </c>
      <c r="C259" s="414"/>
      <c r="D259" s="414" t="s">
        <v>1871</v>
      </c>
      <c r="E259" s="414" t="s">
        <v>727</v>
      </c>
      <c r="F259" s="415" t="s">
        <v>6</v>
      </c>
      <c r="G259" s="413">
        <v>45.97376571057422</v>
      </c>
      <c r="H259" s="413" t="s">
        <v>680</v>
      </c>
      <c r="I259" s="419">
        <v>12.760096000000001</v>
      </c>
      <c r="J259" s="413" t="s">
        <v>680</v>
      </c>
      <c r="K259" s="416">
        <v>586.62966394843522</v>
      </c>
      <c r="L259" s="413" t="s">
        <v>680</v>
      </c>
      <c r="M259" s="416">
        <v>586.62966394843522</v>
      </c>
      <c r="N259" s="413" t="s">
        <v>2471</v>
      </c>
      <c r="O259" s="416">
        <v>2316241.6304288534</v>
      </c>
      <c r="P259" s="413" t="s">
        <v>2466</v>
      </c>
    </row>
    <row r="260" spans="1:16" ht="24" customHeight="1">
      <c r="A260" s="413" t="s">
        <v>1823</v>
      </c>
      <c r="B260" s="414" t="s">
        <v>21</v>
      </c>
      <c r="C260" s="414"/>
      <c r="D260" s="414" t="s">
        <v>1824</v>
      </c>
      <c r="E260" s="414" t="s">
        <v>727</v>
      </c>
      <c r="F260" s="415" t="s">
        <v>6</v>
      </c>
      <c r="G260" s="413">
        <v>0.99942968936030907</v>
      </c>
      <c r="H260" s="413" t="s">
        <v>680</v>
      </c>
      <c r="I260" s="419">
        <v>578.73209599999996</v>
      </c>
      <c r="J260" s="413" t="s">
        <v>680</v>
      </c>
      <c r="K260" s="416">
        <v>578.40203892812053</v>
      </c>
      <c r="L260" s="413" t="s">
        <v>680</v>
      </c>
      <c r="M260" s="416">
        <v>578.40203892812053</v>
      </c>
      <c r="N260" s="413" t="s">
        <v>2471</v>
      </c>
      <c r="O260" s="416">
        <v>2316820.0324677816</v>
      </c>
      <c r="P260" s="413" t="s">
        <v>2467</v>
      </c>
    </row>
    <row r="261" spans="1:16" ht="26.1" customHeight="1">
      <c r="A261" s="413" t="s">
        <v>1665</v>
      </c>
      <c r="B261" s="414" t="s">
        <v>21</v>
      </c>
      <c r="C261" s="414"/>
      <c r="D261" s="414" t="s">
        <v>1666</v>
      </c>
      <c r="E261" s="414" t="s">
        <v>727</v>
      </c>
      <c r="F261" s="415" t="s">
        <v>6</v>
      </c>
      <c r="G261" s="413">
        <v>9.9942968936030905</v>
      </c>
      <c r="H261" s="413" t="s">
        <v>680</v>
      </c>
      <c r="I261" s="419">
        <v>56.970227000000001</v>
      </c>
      <c r="J261" s="413" t="s">
        <v>680</v>
      </c>
      <c r="K261" s="416">
        <v>569.37736273396297</v>
      </c>
      <c r="L261" s="413" t="s">
        <v>680</v>
      </c>
      <c r="M261" s="416">
        <v>569.37736273396297</v>
      </c>
      <c r="N261" s="413" t="s">
        <v>2471</v>
      </c>
      <c r="O261" s="416">
        <v>2317389.4098305153</v>
      </c>
      <c r="P261" s="413" t="s">
        <v>2470</v>
      </c>
    </row>
    <row r="262" spans="1:16" ht="26.1" customHeight="1">
      <c r="A262" s="413" t="s">
        <v>3579</v>
      </c>
      <c r="B262" s="414" t="s">
        <v>65</v>
      </c>
      <c r="C262" s="414"/>
      <c r="D262" s="414" t="s">
        <v>3580</v>
      </c>
      <c r="E262" s="414" t="s">
        <v>727</v>
      </c>
      <c r="F262" s="415" t="s">
        <v>990</v>
      </c>
      <c r="G262" s="413">
        <v>231.86768793159172</v>
      </c>
      <c r="H262" s="413" t="s">
        <v>680</v>
      </c>
      <c r="I262" s="419">
        <v>2.3667919999999998</v>
      </c>
      <c r="J262" s="413" t="s">
        <v>680</v>
      </c>
      <c r="K262" s="416">
        <v>548.78258885498781</v>
      </c>
      <c r="L262" s="413" t="s">
        <v>680</v>
      </c>
      <c r="M262" s="416">
        <v>548.78258885498781</v>
      </c>
      <c r="N262" s="413" t="s">
        <v>2471</v>
      </c>
      <c r="O262" s="416">
        <v>2317938.1924193702</v>
      </c>
      <c r="P262" s="413" t="s">
        <v>3581</v>
      </c>
    </row>
    <row r="263" spans="1:16" ht="39" customHeight="1">
      <c r="A263" s="413" t="s">
        <v>1070</v>
      </c>
      <c r="B263" s="414" t="s">
        <v>21</v>
      </c>
      <c r="C263" s="414"/>
      <c r="D263" s="414" t="s">
        <v>1071</v>
      </c>
      <c r="E263" s="414" t="s">
        <v>727</v>
      </c>
      <c r="F263" s="415" t="s">
        <v>6</v>
      </c>
      <c r="G263" s="413">
        <v>19.988593787206181</v>
      </c>
      <c r="H263" s="413" t="s">
        <v>680</v>
      </c>
      <c r="I263" s="419">
        <v>26.870806999999999</v>
      </c>
      <c r="J263" s="413" t="s">
        <v>680</v>
      </c>
      <c r="K263" s="416">
        <v>537.10964585741635</v>
      </c>
      <c r="L263" s="413" t="s">
        <v>680</v>
      </c>
      <c r="M263" s="416">
        <v>537.10964585741635</v>
      </c>
      <c r="N263" s="413" t="s">
        <v>2471</v>
      </c>
      <c r="O263" s="416">
        <v>2318475.3020652276</v>
      </c>
      <c r="P263" s="413" t="s">
        <v>2472</v>
      </c>
    </row>
    <row r="264" spans="1:16" ht="26.1" customHeight="1">
      <c r="A264" s="413" t="s">
        <v>2475</v>
      </c>
      <c r="B264" s="414" t="s">
        <v>21</v>
      </c>
      <c r="C264" s="414"/>
      <c r="D264" s="414" t="s">
        <v>2476</v>
      </c>
      <c r="E264" s="414" t="s">
        <v>727</v>
      </c>
      <c r="F264" s="415" t="s">
        <v>6</v>
      </c>
      <c r="G264" s="413">
        <v>5.9965781361618546</v>
      </c>
      <c r="H264" s="413" t="s">
        <v>680</v>
      </c>
      <c r="I264" s="419">
        <v>89.024822999999998</v>
      </c>
      <c r="J264" s="413" t="s">
        <v>680</v>
      </c>
      <c r="K264" s="416">
        <v>533.84430717747898</v>
      </c>
      <c r="L264" s="413" t="s">
        <v>680</v>
      </c>
      <c r="M264" s="416">
        <v>533.84430717747898</v>
      </c>
      <c r="N264" s="413" t="s">
        <v>2471</v>
      </c>
      <c r="O264" s="416">
        <v>2319009.1463724053</v>
      </c>
      <c r="P264" s="413" t="s">
        <v>3582</v>
      </c>
    </row>
    <row r="265" spans="1:16" ht="39" customHeight="1">
      <c r="A265" s="413" t="s">
        <v>725</v>
      </c>
      <c r="B265" s="414" t="s">
        <v>21</v>
      </c>
      <c r="C265" s="414"/>
      <c r="D265" s="414" t="s">
        <v>726</v>
      </c>
      <c r="E265" s="414" t="s">
        <v>3293</v>
      </c>
      <c r="F265" s="415" t="s">
        <v>723</v>
      </c>
      <c r="G265" s="413">
        <v>22.487168010606954</v>
      </c>
      <c r="H265" s="413" t="s">
        <v>680</v>
      </c>
      <c r="I265" s="419">
        <v>23.513563999999999</v>
      </c>
      <c r="J265" s="413" t="s">
        <v>680</v>
      </c>
      <c r="K265" s="416">
        <v>528.75346419615926</v>
      </c>
      <c r="L265" s="413" t="s">
        <v>680</v>
      </c>
      <c r="M265" s="416">
        <v>528.75346419615926</v>
      </c>
      <c r="N265" s="413" t="s">
        <v>2471</v>
      </c>
      <c r="O265" s="416">
        <v>2319537.8998366012</v>
      </c>
      <c r="P265" s="413" t="s">
        <v>3583</v>
      </c>
    </row>
    <row r="266" spans="1:16" ht="24" customHeight="1">
      <c r="A266" s="413" t="s">
        <v>1819</v>
      </c>
      <c r="B266" s="414" t="s">
        <v>21</v>
      </c>
      <c r="C266" s="414"/>
      <c r="D266" s="414" t="s">
        <v>1820</v>
      </c>
      <c r="E266" s="414" t="s">
        <v>727</v>
      </c>
      <c r="F266" s="415" t="s">
        <v>6</v>
      </c>
      <c r="G266" s="413">
        <v>0.99942968936030907</v>
      </c>
      <c r="H266" s="413" t="s">
        <v>680</v>
      </c>
      <c r="I266" s="419">
        <v>523.12534700000003</v>
      </c>
      <c r="J266" s="413" t="s">
        <v>680</v>
      </c>
      <c r="K266" s="416">
        <v>522.82700304871389</v>
      </c>
      <c r="L266" s="413" t="s">
        <v>680</v>
      </c>
      <c r="M266" s="416">
        <v>522.82700304871389</v>
      </c>
      <c r="N266" s="413" t="s">
        <v>2471</v>
      </c>
      <c r="O266" s="416">
        <v>2320060.72683965</v>
      </c>
      <c r="P266" s="413" t="s">
        <v>3584</v>
      </c>
    </row>
    <row r="267" spans="1:16" ht="26.1" customHeight="1">
      <c r="A267" s="413" t="s">
        <v>1852</v>
      </c>
      <c r="B267" s="414" t="s">
        <v>21</v>
      </c>
      <c r="C267" s="414"/>
      <c r="D267" s="414" t="s">
        <v>1853</v>
      </c>
      <c r="E267" s="414" t="s">
        <v>727</v>
      </c>
      <c r="F267" s="415" t="s">
        <v>6</v>
      </c>
      <c r="G267" s="413">
        <v>100.94239862539122</v>
      </c>
      <c r="H267" s="413" t="s">
        <v>680</v>
      </c>
      <c r="I267" s="419">
        <v>5.1709259999999997</v>
      </c>
      <c r="J267" s="413" t="s">
        <v>680</v>
      </c>
      <c r="K267" s="416">
        <v>521.9656735543997</v>
      </c>
      <c r="L267" s="413" t="s">
        <v>680</v>
      </c>
      <c r="M267" s="416">
        <v>521.9656735543997</v>
      </c>
      <c r="N267" s="413" t="s">
        <v>2471</v>
      </c>
      <c r="O267" s="416">
        <v>2320582.6925132046</v>
      </c>
      <c r="P267" s="413" t="s">
        <v>3585</v>
      </c>
    </row>
    <row r="268" spans="1:16" ht="26.1" customHeight="1">
      <c r="A268" s="413" t="s">
        <v>1103</v>
      </c>
      <c r="B268" s="414" t="s">
        <v>65</v>
      </c>
      <c r="C268" s="414"/>
      <c r="D268" s="414" t="s">
        <v>1104</v>
      </c>
      <c r="E268" s="414" t="s">
        <v>727</v>
      </c>
      <c r="F268" s="415" t="s">
        <v>990</v>
      </c>
      <c r="G268" s="413">
        <v>263.66204492436651</v>
      </c>
      <c r="H268" s="413" t="s">
        <v>680</v>
      </c>
      <c r="I268" s="419">
        <v>1.9680390000000001</v>
      </c>
      <c r="J268" s="413" t="s">
        <v>680</v>
      </c>
      <c r="K268" s="416">
        <v>518.89718723090539</v>
      </c>
      <c r="L268" s="413" t="s">
        <v>680</v>
      </c>
      <c r="M268" s="416">
        <v>518.89718723090539</v>
      </c>
      <c r="N268" s="413" t="s">
        <v>2471</v>
      </c>
      <c r="O268" s="416">
        <v>2321101.5897004353</v>
      </c>
      <c r="P268" s="413" t="s">
        <v>3586</v>
      </c>
    </row>
    <row r="269" spans="1:16" ht="39" customHeight="1">
      <c r="A269" s="413" t="s">
        <v>1678</v>
      </c>
      <c r="B269" s="414" t="s">
        <v>65</v>
      </c>
      <c r="C269" s="414"/>
      <c r="D269" s="414" t="s">
        <v>1679</v>
      </c>
      <c r="E269" s="414" t="s">
        <v>727</v>
      </c>
      <c r="F269" s="415" t="s">
        <v>990</v>
      </c>
      <c r="G269" s="413">
        <v>3.9977187574412363</v>
      </c>
      <c r="H269" s="413" t="s">
        <v>680</v>
      </c>
      <c r="I269" s="419">
        <v>128.83580799999999</v>
      </c>
      <c r="J269" s="413" t="s">
        <v>680</v>
      </c>
      <c r="K269" s="416">
        <v>515.04932627169774</v>
      </c>
      <c r="L269" s="413" t="s">
        <v>680</v>
      </c>
      <c r="M269" s="416">
        <v>515.04932627169774</v>
      </c>
      <c r="N269" s="413" t="s">
        <v>2471</v>
      </c>
      <c r="O269" s="416">
        <v>2321616.639026707</v>
      </c>
      <c r="P269" s="413" t="s">
        <v>3587</v>
      </c>
    </row>
    <row r="270" spans="1:16" ht="26.1" customHeight="1">
      <c r="A270" s="413" t="s">
        <v>1616</v>
      </c>
      <c r="B270" s="414" t="s">
        <v>21</v>
      </c>
      <c r="C270" s="414"/>
      <c r="D270" s="414" t="s">
        <v>1617</v>
      </c>
      <c r="E270" s="414" t="s">
        <v>727</v>
      </c>
      <c r="F270" s="415" t="s">
        <v>781</v>
      </c>
      <c r="G270" s="413">
        <v>2.3003381940313914</v>
      </c>
      <c r="H270" s="413" t="s">
        <v>680</v>
      </c>
      <c r="I270" s="419">
        <v>223.481762</v>
      </c>
      <c r="J270" s="413" t="s">
        <v>680</v>
      </c>
      <c r="K270" s="416">
        <v>514.08363279803325</v>
      </c>
      <c r="L270" s="413" t="s">
        <v>680</v>
      </c>
      <c r="M270" s="416">
        <v>514.08363279803325</v>
      </c>
      <c r="N270" s="413" t="s">
        <v>2471</v>
      </c>
      <c r="O270" s="416">
        <v>2322130.722659505</v>
      </c>
      <c r="P270" s="413" t="s">
        <v>3588</v>
      </c>
    </row>
    <row r="271" spans="1:16" ht="26.1" customHeight="1">
      <c r="A271" s="413" t="s">
        <v>2055</v>
      </c>
      <c r="B271" s="414" t="s">
        <v>21</v>
      </c>
      <c r="C271" s="414"/>
      <c r="D271" s="414" t="s">
        <v>2056</v>
      </c>
      <c r="E271" s="414" t="s">
        <v>727</v>
      </c>
      <c r="F271" s="415" t="s">
        <v>6</v>
      </c>
      <c r="G271" s="413">
        <v>2.9982890680809273</v>
      </c>
      <c r="H271" s="413" t="s">
        <v>680</v>
      </c>
      <c r="I271" s="419">
        <v>166.12564499999999</v>
      </c>
      <c r="J271" s="413" t="s">
        <v>680</v>
      </c>
      <c r="K271" s="416">
        <v>498.09270533139295</v>
      </c>
      <c r="L271" s="413" t="s">
        <v>680</v>
      </c>
      <c r="M271" s="416">
        <v>498.09270533139295</v>
      </c>
      <c r="N271" s="413" t="s">
        <v>2471</v>
      </c>
      <c r="O271" s="416">
        <v>2322628.8153648367</v>
      </c>
      <c r="P271" s="413" t="s">
        <v>3589</v>
      </c>
    </row>
    <row r="272" spans="1:16" ht="51.95" customHeight="1">
      <c r="A272" s="413" t="s">
        <v>2490</v>
      </c>
      <c r="B272" s="414" t="s">
        <v>21</v>
      </c>
      <c r="C272" s="414"/>
      <c r="D272" s="414" t="s">
        <v>2491</v>
      </c>
      <c r="E272" s="414" t="s">
        <v>1558</v>
      </c>
      <c r="F272" s="415" t="s">
        <v>6</v>
      </c>
      <c r="G272" s="413">
        <v>4.0308073172262038E-2</v>
      </c>
      <c r="H272" s="413" t="s">
        <v>680</v>
      </c>
      <c r="I272" s="419">
        <v>12060.181581000001</v>
      </c>
      <c r="J272" s="413" t="s">
        <v>680</v>
      </c>
      <c r="K272" s="416">
        <v>486.12268163771483</v>
      </c>
      <c r="L272" s="413" t="s">
        <v>680</v>
      </c>
      <c r="M272" s="416">
        <v>486.12268163771483</v>
      </c>
      <c r="N272" s="413" t="s">
        <v>2471</v>
      </c>
      <c r="O272" s="416">
        <v>2323114.9380464745</v>
      </c>
      <c r="P272" s="413" t="s">
        <v>3590</v>
      </c>
    </row>
    <row r="273" spans="1:16" ht="51.95" customHeight="1">
      <c r="A273" s="413" t="s">
        <v>740</v>
      </c>
      <c r="B273" s="414" t="s">
        <v>21</v>
      </c>
      <c r="C273" s="414"/>
      <c r="D273" s="414" t="s">
        <v>741</v>
      </c>
      <c r="E273" s="414" t="s">
        <v>3293</v>
      </c>
      <c r="F273" s="415" t="s">
        <v>723</v>
      </c>
      <c r="G273" s="413">
        <v>2.4985742234007726</v>
      </c>
      <c r="H273" s="413" t="s">
        <v>680</v>
      </c>
      <c r="I273" s="419">
        <v>192.21180899999999</v>
      </c>
      <c r="J273" s="413" t="s">
        <v>680</v>
      </c>
      <c r="K273" s="416">
        <v>480.25547140063264</v>
      </c>
      <c r="L273" s="413" t="s">
        <v>680</v>
      </c>
      <c r="M273" s="416">
        <v>480.25547140063264</v>
      </c>
      <c r="N273" s="413" t="s">
        <v>2471</v>
      </c>
      <c r="O273" s="416">
        <v>2323595.1935178749</v>
      </c>
      <c r="P273" s="413" t="s">
        <v>3591</v>
      </c>
    </row>
    <row r="274" spans="1:16" ht="26.1" customHeight="1">
      <c r="A274" s="413" t="s">
        <v>2480</v>
      </c>
      <c r="B274" s="414" t="s">
        <v>65</v>
      </c>
      <c r="C274" s="414"/>
      <c r="D274" s="414" t="s">
        <v>2481</v>
      </c>
      <c r="E274" s="414" t="s">
        <v>730</v>
      </c>
      <c r="F274" s="415" t="s">
        <v>711</v>
      </c>
      <c r="G274" s="413">
        <v>15.447514621753939</v>
      </c>
      <c r="H274" s="413" t="s">
        <v>680</v>
      </c>
      <c r="I274" s="419">
        <v>30.81897622</v>
      </c>
      <c r="J274" s="413" t="s">
        <v>680</v>
      </c>
      <c r="K274" s="416">
        <v>476.07658578593691</v>
      </c>
      <c r="L274" s="413" t="s">
        <v>680</v>
      </c>
      <c r="M274" s="416">
        <v>476.07658578593691</v>
      </c>
      <c r="N274" s="413" t="s">
        <v>2471</v>
      </c>
      <c r="O274" s="416">
        <v>2324071.2701036609</v>
      </c>
      <c r="P274" s="413" t="s">
        <v>2477</v>
      </c>
    </row>
    <row r="275" spans="1:16" ht="39" customHeight="1">
      <c r="A275" s="413" t="s">
        <v>2061</v>
      </c>
      <c r="B275" s="414" t="s">
        <v>21</v>
      </c>
      <c r="C275" s="414"/>
      <c r="D275" s="414" t="s">
        <v>2062</v>
      </c>
      <c r="E275" s="414" t="s">
        <v>727</v>
      </c>
      <c r="F275" s="415" t="s">
        <v>6</v>
      </c>
      <c r="G275" s="413">
        <v>2.9982890680809273</v>
      </c>
      <c r="H275" s="413" t="s">
        <v>680</v>
      </c>
      <c r="I275" s="419">
        <v>156.465532</v>
      </c>
      <c r="J275" s="413" t="s">
        <v>680</v>
      </c>
      <c r="K275" s="416">
        <v>469.12889412706647</v>
      </c>
      <c r="L275" s="413" t="s">
        <v>680</v>
      </c>
      <c r="M275" s="416">
        <v>469.12889412706647</v>
      </c>
      <c r="N275" s="413" t="s">
        <v>2471</v>
      </c>
      <c r="O275" s="416">
        <v>2324540.3989977879</v>
      </c>
      <c r="P275" s="413" t="s">
        <v>2478</v>
      </c>
    </row>
    <row r="276" spans="1:16" ht="39" customHeight="1">
      <c r="A276" s="413" t="s">
        <v>834</v>
      </c>
      <c r="B276" s="414" t="s">
        <v>21</v>
      </c>
      <c r="C276" s="414"/>
      <c r="D276" s="414" t="s">
        <v>835</v>
      </c>
      <c r="E276" s="414" t="s">
        <v>727</v>
      </c>
      <c r="F276" s="415" t="s">
        <v>39</v>
      </c>
      <c r="G276" s="413">
        <v>68.022184087551992</v>
      </c>
      <c r="H276" s="413" t="s">
        <v>680</v>
      </c>
      <c r="I276" s="419">
        <v>6.8817050000000002</v>
      </c>
      <c r="J276" s="413" t="s">
        <v>680</v>
      </c>
      <c r="K276" s="416">
        <v>468.10860434622703</v>
      </c>
      <c r="L276" s="413" t="s">
        <v>680</v>
      </c>
      <c r="M276" s="416">
        <v>468.10860434622703</v>
      </c>
      <c r="N276" s="413" t="s">
        <v>2471</v>
      </c>
      <c r="O276" s="416">
        <v>2325008.5076021343</v>
      </c>
      <c r="P276" s="413" t="s">
        <v>2479</v>
      </c>
    </row>
    <row r="277" spans="1:16" ht="24" customHeight="1">
      <c r="A277" s="413" t="s">
        <v>1697</v>
      </c>
      <c r="B277" s="414" t="s">
        <v>65</v>
      </c>
      <c r="C277" s="414"/>
      <c r="D277" s="414" t="s">
        <v>1698</v>
      </c>
      <c r="E277" s="414" t="s">
        <v>727</v>
      </c>
      <c r="F277" s="415" t="s">
        <v>758</v>
      </c>
      <c r="G277" s="413">
        <v>6.0655387847277158</v>
      </c>
      <c r="H277" s="413" t="s">
        <v>680</v>
      </c>
      <c r="I277" s="419">
        <v>77.049369999999996</v>
      </c>
      <c r="J277" s="413" t="s">
        <v>680</v>
      </c>
      <c r="K277" s="416">
        <v>467.34594207383611</v>
      </c>
      <c r="L277" s="413" t="s">
        <v>680</v>
      </c>
      <c r="M277" s="416">
        <v>467.34594207383611</v>
      </c>
      <c r="N277" s="413" t="s">
        <v>2471</v>
      </c>
      <c r="O277" s="416">
        <v>2325475.8535442082</v>
      </c>
      <c r="P277" s="413" t="s">
        <v>2482</v>
      </c>
    </row>
    <row r="278" spans="1:16" ht="39" customHeight="1">
      <c r="A278" s="413" t="s">
        <v>2533</v>
      </c>
      <c r="B278" s="414" t="s">
        <v>65</v>
      </c>
      <c r="C278" s="414"/>
      <c r="D278" s="414" t="s">
        <v>2534</v>
      </c>
      <c r="E278" s="414" t="s">
        <v>727</v>
      </c>
      <c r="F278" s="415" t="s">
        <v>990</v>
      </c>
      <c r="G278" s="413">
        <v>1615.9112296170815</v>
      </c>
      <c r="H278" s="413" t="s">
        <v>680</v>
      </c>
      <c r="I278" s="419">
        <v>0.28298600000000002</v>
      </c>
      <c r="J278" s="413" t="s">
        <v>680</v>
      </c>
      <c r="K278" s="416">
        <v>457.28025522441942</v>
      </c>
      <c r="L278" s="413" t="s">
        <v>680</v>
      </c>
      <c r="M278" s="416">
        <v>457.28025522441942</v>
      </c>
      <c r="N278" s="413" t="s">
        <v>2471</v>
      </c>
      <c r="O278" s="416">
        <v>2325933.1337994323</v>
      </c>
      <c r="P278" s="413" t="s">
        <v>2483</v>
      </c>
    </row>
    <row r="279" spans="1:16" ht="26.1" customHeight="1">
      <c r="A279" s="413" t="s">
        <v>2012</v>
      </c>
      <c r="B279" s="414" t="s">
        <v>21</v>
      </c>
      <c r="C279" s="414"/>
      <c r="D279" s="414" t="s">
        <v>2013</v>
      </c>
      <c r="E279" s="414" t="s">
        <v>727</v>
      </c>
      <c r="F279" s="415" t="s">
        <v>6</v>
      </c>
      <c r="G279" s="413">
        <v>3.9977187574412363</v>
      </c>
      <c r="H279" s="413" t="s">
        <v>680</v>
      </c>
      <c r="I279" s="419">
        <v>113.901865</v>
      </c>
      <c r="J279" s="413" t="s">
        <v>680</v>
      </c>
      <c r="K279" s="416">
        <v>455.34762221803942</v>
      </c>
      <c r="L279" s="413" t="s">
        <v>680</v>
      </c>
      <c r="M279" s="416">
        <v>455.34762221803942</v>
      </c>
      <c r="N279" s="413" t="s">
        <v>2471</v>
      </c>
      <c r="O279" s="416">
        <v>2326388.4814216504</v>
      </c>
      <c r="P279" s="413" t="s">
        <v>2484</v>
      </c>
    </row>
    <row r="280" spans="1:16" ht="24" customHeight="1">
      <c r="A280" s="413" t="s">
        <v>3260</v>
      </c>
      <c r="B280" s="414" t="s">
        <v>3259</v>
      </c>
      <c r="C280" s="414"/>
      <c r="D280" s="414" t="s">
        <v>3258</v>
      </c>
      <c r="E280" s="414" t="s">
        <v>727</v>
      </c>
      <c r="F280" s="415" t="s">
        <v>995</v>
      </c>
      <c r="G280" s="413">
        <v>5.1014689177769741</v>
      </c>
      <c r="H280" s="413" t="s">
        <v>680</v>
      </c>
      <c r="I280" s="419">
        <v>88.711351690000001</v>
      </c>
      <c r="J280" s="413" t="s">
        <v>680</v>
      </c>
      <c r="K280" s="416">
        <v>452.55820330051688</v>
      </c>
      <c r="L280" s="413" t="s">
        <v>680</v>
      </c>
      <c r="M280" s="416">
        <v>452.55820330051688</v>
      </c>
      <c r="N280" s="413" t="s">
        <v>2471</v>
      </c>
      <c r="O280" s="416">
        <v>2326841.0396249508</v>
      </c>
      <c r="P280" s="413" t="s">
        <v>2487</v>
      </c>
    </row>
    <row r="281" spans="1:16" ht="26.1" customHeight="1">
      <c r="A281" s="413" t="s">
        <v>1685</v>
      </c>
      <c r="B281" s="414" t="s">
        <v>65</v>
      </c>
      <c r="C281" s="414"/>
      <c r="D281" s="414" t="s">
        <v>1686</v>
      </c>
      <c r="E281" s="414" t="s">
        <v>727</v>
      </c>
      <c r="F281" s="415" t="s">
        <v>990</v>
      </c>
      <c r="G281" s="413">
        <v>7.9954375148824726</v>
      </c>
      <c r="H281" s="413" t="s">
        <v>680</v>
      </c>
      <c r="I281" s="419">
        <v>55.298037000000001</v>
      </c>
      <c r="J281" s="413" t="s">
        <v>680</v>
      </c>
      <c r="K281" s="416">
        <v>442.13199952915903</v>
      </c>
      <c r="L281" s="413" t="s">
        <v>680</v>
      </c>
      <c r="M281" s="416">
        <v>442.13199952915903</v>
      </c>
      <c r="N281" s="413" t="s">
        <v>2471</v>
      </c>
      <c r="O281" s="416">
        <v>2327283.1716244803</v>
      </c>
      <c r="P281" s="413" t="s">
        <v>2488</v>
      </c>
    </row>
    <row r="282" spans="1:16" ht="24" customHeight="1">
      <c r="A282" s="413" t="s">
        <v>2498</v>
      </c>
      <c r="B282" s="414" t="s">
        <v>21</v>
      </c>
      <c r="C282" s="414"/>
      <c r="D282" s="414" t="s">
        <v>2499</v>
      </c>
      <c r="E282" s="414" t="s">
        <v>730</v>
      </c>
      <c r="F282" s="415" t="s">
        <v>711</v>
      </c>
      <c r="G282" s="413">
        <v>18.838366187327129</v>
      </c>
      <c r="H282" s="413" t="s">
        <v>680</v>
      </c>
      <c r="I282" s="419">
        <v>23.256304</v>
      </c>
      <c r="J282" s="413" t="s">
        <v>680</v>
      </c>
      <c r="K282" s="416">
        <v>438.11077091580069</v>
      </c>
      <c r="L282" s="413" t="s">
        <v>680</v>
      </c>
      <c r="M282" s="416">
        <v>438.11077091580069</v>
      </c>
      <c r="N282" s="413" t="s">
        <v>2471</v>
      </c>
      <c r="O282" s="416">
        <v>2327721.2823953959</v>
      </c>
      <c r="P282" s="413" t="s">
        <v>2489</v>
      </c>
    </row>
    <row r="283" spans="1:16" ht="26.1" customHeight="1">
      <c r="A283" s="413" t="s">
        <v>1494</v>
      </c>
      <c r="B283" s="414" t="s">
        <v>21</v>
      </c>
      <c r="C283" s="414"/>
      <c r="D283" s="414" t="s">
        <v>1495</v>
      </c>
      <c r="E283" s="414" t="s">
        <v>727</v>
      </c>
      <c r="F283" s="415" t="s">
        <v>6</v>
      </c>
      <c r="G283" s="413">
        <v>1.9988593787206181</v>
      </c>
      <c r="H283" s="413" t="s">
        <v>680</v>
      </c>
      <c r="I283" s="419">
        <v>217.38470000000001</v>
      </c>
      <c r="J283" s="413" t="s">
        <v>680</v>
      </c>
      <c r="K283" s="416">
        <v>434.52144638536794</v>
      </c>
      <c r="L283" s="413" t="s">
        <v>680</v>
      </c>
      <c r="M283" s="416">
        <v>434.52144638536794</v>
      </c>
      <c r="N283" s="413" t="s">
        <v>2471</v>
      </c>
      <c r="O283" s="416">
        <v>2328155.8038417813</v>
      </c>
      <c r="P283" s="413" t="s">
        <v>2492</v>
      </c>
    </row>
    <row r="284" spans="1:16" ht="26.1" customHeight="1">
      <c r="A284" s="413" t="s">
        <v>1302</v>
      </c>
      <c r="B284" s="414" t="s">
        <v>65</v>
      </c>
      <c r="C284" s="414"/>
      <c r="D284" s="414" t="s">
        <v>1303</v>
      </c>
      <c r="E284" s="414" t="s">
        <v>727</v>
      </c>
      <c r="F284" s="415" t="s">
        <v>758</v>
      </c>
      <c r="G284" s="413">
        <v>47.233546834012884</v>
      </c>
      <c r="H284" s="413" t="s">
        <v>680</v>
      </c>
      <c r="I284" s="419">
        <v>9.1327300000000005</v>
      </c>
      <c r="J284" s="413" t="s">
        <v>680</v>
      </c>
      <c r="K284" s="416">
        <v>431.37123017739452</v>
      </c>
      <c r="L284" s="413" t="s">
        <v>680</v>
      </c>
      <c r="M284" s="416">
        <v>431.37123017739452</v>
      </c>
      <c r="N284" s="413" t="s">
        <v>2471</v>
      </c>
      <c r="O284" s="416">
        <v>2328587.1750719589</v>
      </c>
      <c r="P284" s="413" t="s">
        <v>2493</v>
      </c>
    </row>
    <row r="285" spans="1:16" ht="26.1" customHeight="1">
      <c r="A285" s="413" t="s">
        <v>901</v>
      </c>
      <c r="B285" s="414" t="s">
        <v>21</v>
      </c>
      <c r="C285" s="414"/>
      <c r="D285" s="414" t="s">
        <v>902</v>
      </c>
      <c r="E285" s="414" t="s">
        <v>727</v>
      </c>
      <c r="F285" s="415" t="s">
        <v>74</v>
      </c>
      <c r="G285" s="413">
        <v>36.124026327240202</v>
      </c>
      <c r="H285" s="413" t="s">
        <v>680</v>
      </c>
      <c r="I285" s="419">
        <v>11.898275</v>
      </c>
      <c r="J285" s="413" t="s">
        <v>680</v>
      </c>
      <c r="K285" s="416">
        <v>429.81359934874394</v>
      </c>
      <c r="L285" s="413" t="s">
        <v>680</v>
      </c>
      <c r="M285" s="416">
        <v>429.81359934874394</v>
      </c>
      <c r="N285" s="413" t="s">
        <v>2471</v>
      </c>
      <c r="O285" s="416">
        <v>2329016.9886713075</v>
      </c>
      <c r="P285" s="413" t="s">
        <v>2496</v>
      </c>
    </row>
    <row r="286" spans="1:16" ht="24" customHeight="1">
      <c r="A286" s="413" t="s">
        <v>2142</v>
      </c>
      <c r="B286" s="414" t="s">
        <v>1566</v>
      </c>
      <c r="C286" s="414"/>
      <c r="D286" s="414" t="s">
        <v>2143</v>
      </c>
      <c r="E286" s="414" t="s">
        <v>727</v>
      </c>
      <c r="F286" s="415" t="s">
        <v>6</v>
      </c>
      <c r="G286" s="413">
        <v>0.99942968936030907</v>
      </c>
      <c r="H286" s="413" t="s">
        <v>680</v>
      </c>
      <c r="I286" s="419">
        <v>429.54702200000003</v>
      </c>
      <c r="J286" s="413" t="s">
        <v>680</v>
      </c>
      <c r="K286" s="416">
        <v>429.30204676310586</v>
      </c>
      <c r="L286" s="413" t="s">
        <v>680</v>
      </c>
      <c r="M286" s="416">
        <v>429.30204676310586</v>
      </c>
      <c r="N286" s="413" t="s">
        <v>2471</v>
      </c>
      <c r="O286" s="416">
        <v>2329446.2907180707</v>
      </c>
      <c r="P286" s="413" t="s">
        <v>2497</v>
      </c>
    </row>
    <row r="287" spans="1:16" ht="39" customHeight="1">
      <c r="A287" s="413" t="s">
        <v>988</v>
      </c>
      <c r="B287" s="414" t="s">
        <v>65</v>
      </c>
      <c r="C287" s="414"/>
      <c r="D287" s="414" t="s">
        <v>989</v>
      </c>
      <c r="E287" s="414" t="s">
        <v>727</v>
      </c>
      <c r="F287" s="415" t="s">
        <v>990</v>
      </c>
      <c r="G287" s="413">
        <v>93.97057182188793</v>
      </c>
      <c r="H287" s="413" t="s">
        <v>680</v>
      </c>
      <c r="I287" s="419">
        <v>4.5663650000000002</v>
      </c>
      <c r="J287" s="413" t="s">
        <v>680</v>
      </c>
      <c r="K287" s="416">
        <v>429.10393019745533</v>
      </c>
      <c r="L287" s="413" t="s">
        <v>680</v>
      </c>
      <c r="M287" s="416">
        <v>429.10393019745533</v>
      </c>
      <c r="N287" s="413" t="s">
        <v>2471</v>
      </c>
      <c r="O287" s="416">
        <v>2329875.3946482679</v>
      </c>
      <c r="P287" s="413" t="s">
        <v>2500</v>
      </c>
    </row>
    <row r="288" spans="1:16" ht="39" customHeight="1">
      <c r="A288" s="413" t="s">
        <v>2494</v>
      </c>
      <c r="B288" s="414" t="s">
        <v>21</v>
      </c>
      <c r="C288" s="414"/>
      <c r="D288" s="414" t="s">
        <v>2495</v>
      </c>
      <c r="E288" s="414" t="s">
        <v>727</v>
      </c>
      <c r="F288" s="415" t="s">
        <v>6</v>
      </c>
      <c r="G288" s="413">
        <v>89.789282995568641</v>
      </c>
      <c r="H288" s="413" t="s">
        <v>680</v>
      </c>
      <c r="I288" s="419">
        <v>4.7721730000000004</v>
      </c>
      <c r="J288" s="413" t="s">
        <v>680</v>
      </c>
      <c r="K288" s="416">
        <v>428.48999200081175</v>
      </c>
      <c r="L288" s="413" t="s">
        <v>680</v>
      </c>
      <c r="M288" s="416">
        <v>428.48999200081175</v>
      </c>
      <c r="N288" s="413" t="s">
        <v>2471</v>
      </c>
      <c r="O288" s="416">
        <v>2330303.884640269</v>
      </c>
      <c r="P288" s="413" t="s">
        <v>2501</v>
      </c>
    </row>
    <row r="289" spans="1:16" ht="39" customHeight="1">
      <c r="A289" s="413" t="s">
        <v>2508</v>
      </c>
      <c r="B289" s="414" t="s">
        <v>65</v>
      </c>
      <c r="C289" s="414"/>
      <c r="D289" s="414" t="s">
        <v>2509</v>
      </c>
      <c r="E289" s="414" t="s">
        <v>727</v>
      </c>
      <c r="F289" s="415" t="s">
        <v>990</v>
      </c>
      <c r="G289" s="413">
        <v>1615.9112296170815</v>
      </c>
      <c r="H289" s="413" t="s">
        <v>680</v>
      </c>
      <c r="I289" s="419">
        <v>0.25725999999999999</v>
      </c>
      <c r="J289" s="413" t="s">
        <v>680</v>
      </c>
      <c r="K289" s="416">
        <v>415.70932293129039</v>
      </c>
      <c r="L289" s="413" t="s">
        <v>680</v>
      </c>
      <c r="M289" s="416">
        <v>415.70932293129039</v>
      </c>
      <c r="N289" s="413" t="s">
        <v>2471</v>
      </c>
      <c r="O289" s="416">
        <v>2330719.5939632002</v>
      </c>
      <c r="P289" s="413" t="s">
        <v>2504</v>
      </c>
    </row>
    <row r="290" spans="1:16" ht="26.1" customHeight="1">
      <c r="A290" s="413" t="s">
        <v>2134</v>
      </c>
      <c r="B290" s="414" t="s">
        <v>21</v>
      </c>
      <c r="C290" s="414"/>
      <c r="D290" s="414" t="s">
        <v>2135</v>
      </c>
      <c r="E290" s="414" t="s">
        <v>727</v>
      </c>
      <c r="F290" s="415" t="s">
        <v>39</v>
      </c>
      <c r="G290" s="413">
        <v>38.115749777978785</v>
      </c>
      <c r="H290" s="413" t="s">
        <v>680</v>
      </c>
      <c r="I290" s="419">
        <v>10.431893000000001</v>
      </c>
      <c r="J290" s="413" t="s">
        <v>680</v>
      </c>
      <c r="K290" s="416">
        <v>397.61942329864848</v>
      </c>
      <c r="L290" s="413" t="s">
        <v>680</v>
      </c>
      <c r="M290" s="416">
        <v>397.61942329864848</v>
      </c>
      <c r="N290" s="413" t="s">
        <v>2471</v>
      </c>
      <c r="O290" s="416">
        <v>2331117.2133864989</v>
      </c>
      <c r="P290" s="413" t="s">
        <v>3592</v>
      </c>
    </row>
    <row r="291" spans="1:16" ht="24" customHeight="1">
      <c r="A291" s="413" t="s">
        <v>1848</v>
      </c>
      <c r="B291" s="414" t="s">
        <v>21</v>
      </c>
      <c r="C291" s="414"/>
      <c r="D291" s="414" t="s">
        <v>1849</v>
      </c>
      <c r="E291" s="414" t="s">
        <v>727</v>
      </c>
      <c r="F291" s="415" t="s">
        <v>6</v>
      </c>
      <c r="G291" s="413">
        <v>100.94239862539122</v>
      </c>
      <c r="H291" s="413" t="s">
        <v>680</v>
      </c>
      <c r="I291" s="419">
        <v>3.8460369999999999</v>
      </c>
      <c r="J291" s="413" t="s">
        <v>680</v>
      </c>
      <c r="K291" s="416">
        <v>388.22819998200373</v>
      </c>
      <c r="L291" s="413" t="s">
        <v>680</v>
      </c>
      <c r="M291" s="416">
        <v>388.22819998200373</v>
      </c>
      <c r="N291" s="413" t="s">
        <v>2471</v>
      </c>
      <c r="O291" s="416">
        <v>2331505.4415864809</v>
      </c>
      <c r="P291" s="413" t="s">
        <v>3593</v>
      </c>
    </row>
    <row r="292" spans="1:16" ht="24" customHeight="1">
      <c r="A292" s="413" t="s">
        <v>2156</v>
      </c>
      <c r="B292" s="414" t="s">
        <v>65</v>
      </c>
      <c r="C292" s="414"/>
      <c r="D292" s="414" t="s">
        <v>2157</v>
      </c>
      <c r="E292" s="414" t="s">
        <v>727</v>
      </c>
      <c r="F292" s="415" t="s">
        <v>995</v>
      </c>
      <c r="G292" s="413">
        <v>26.772322746708216</v>
      </c>
      <c r="H292" s="413" t="s">
        <v>680</v>
      </c>
      <c r="I292" s="419">
        <v>14.458012</v>
      </c>
      <c r="J292" s="413" t="s">
        <v>680</v>
      </c>
      <c r="K292" s="416">
        <v>387.07456353978034</v>
      </c>
      <c r="L292" s="413" t="s">
        <v>680</v>
      </c>
      <c r="M292" s="416">
        <v>387.07456353978034</v>
      </c>
      <c r="N292" s="413" t="s">
        <v>2471</v>
      </c>
      <c r="O292" s="416">
        <v>2331892.5161500205</v>
      </c>
      <c r="P292" s="413" t="s">
        <v>2505</v>
      </c>
    </row>
    <row r="293" spans="1:16" ht="39" customHeight="1">
      <c r="A293" s="413" t="s">
        <v>2513</v>
      </c>
      <c r="B293" s="414" t="s">
        <v>21</v>
      </c>
      <c r="C293" s="414"/>
      <c r="D293" s="414" t="s">
        <v>2514</v>
      </c>
      <c r="E293" s="414" t="s">
        <v>730</v>
      </c>
      <c r="F293" s="415" t="s">
        <v>711</v>
      </c>
      <c r="G293" s="413">
        <v>10.484278487542769</v>
      </c>
      <c r="H293" s="413" t="s">
        <v>680</v>
      </c>
      <c r="I293" s="419">
        <v>36.608097999999998</v>
      </c>
      <c r="J293" s="413" t="s">
        <v>680</v>
      </c>
      <c r="K293" s="416">
        <v>383.80949433125744</v>
      </c>
      <c r="L293" s="413" t="s">
        <v>680</v>
      </c>
      <c r="M293" s="416">
        <v>383.80949433125744</v>
      </c>
      <c r="N293" s="413" t="s">
        <v>2471</v>
      </c>
      <c r="O293" s="416">
        <v>2332276.325644352</v>
      </c>
      <c r="P293" s="413" t="s">
        <v>3594</v>
      </c>
    </row>
    <row r="294" spans="1:16" ht="39" customHeight="1">
      <c r="A294" s="413" t="s">
        <v>1378</v>
      </c>
      <c r="B294" s="414" t="s">
        <v>21</v>
      </c>
      <c r="C294" s="414"/>
      <c r="D294" s="414" t="s">
        <v>1379</v>
      </c>
      <c r="E294" s="414" t="s">
        <v>727</v>
      </c>
      <c r="F294" s="415" t="s">
        <v>6</v>
      </c>
      <c r="G294" s="413">
        <v>3.9977187574412363</v>
      </c>
      <c r="H294" s="413" t="s">
        <v>680</v>
      </c>
      <c r="I294" s="419">
        <v>95.726445999999996</v>
      </c>
      <c r="J294" s="413" t="s">
        <v>680</v>
      </c>
      <c r="K294" s="416">
        <v>382.68740875738558</v>
      </c>
      <c r="L294" s="413" t="s">
        <v>680</v>
      </c>
      <c r="M294" s="416">
        <v>382.68740875738558</v>
      </c>
      <c r="N294" s="413" t="s">
        <v>2471</v>
      </c>
      <c r="O294" s="416">
        <v>2332659.0130531094</v>
      </c>
      <c r="P294" s="413" t="s">
        <v>3595</v>
      </c>
    </row>
    <row r="295" spans="1:16" ht="24" customHeight="1">
      <c r="A295" s="413" t="s">
        <v>2529</v>
      </c>
      <c r="B295" s="414" t="s">
        <v>65</v>
      </c>
      <c r="C295" s="414"/>
      <c r="D295" s="414" t="s">
        <v>2530</v>
      </c>
      <c r="E295" s="414" t="s">
        <v>727</v>
      </c>
      <c r="F295" s="415" t="s">
        <v>1095</v>
      </c>
      <c r="G295" s="413">
        <v>380.06232272618684</v>
      </c>
      <c r="H295" s="413" t="s">
        <v>680</v>
      </c>
      <c r="I295" s="419">
        <v>0.99045099999999997</v>
      </c>
      <c r="J295" s="413" t="s">
        <v>680</v>
      </c>
      <c r="K295" s="416">
        <v>376.43310760647449</v>
      </c>
      <c r="L295" s="413" t="s">
        <v>680</v>
      </c>
      <c r="M295" s="416">
        <v>376.43310760647449</v>
      </c>
      <c r="N295" s="413" t="s">
        <v>2471</v>
      </c>
      <c r="O295" s="416">
        <v>2333035.4461607155</v>
      </c>
      <c r="P295" s="413" t="s">
        <v>2510</v>
      </c>
    </row>
    <row r="296" spans="1:16" ht="39" customHeight="1">
      <c r="A296" s="413" t="s">
        <v>1061</v>
      </c>
      <c r="B296" s="414" t="s">
        <v>21</v>
      </c>
      <c r="C296" s="414"/>
      <c r="D296" s="414" t="s">
        <v>1062</v>
      </c>
      <c r="E296" s="414" t="s">
        <v>727</v>
      </c>
      <c r="F296" s="415" t="s">
        <v>6</v>
      </c>
      <c r="G296" s="413">
        <v>9.4246219706677152</v>
      </c>
      <c r="H296" s="413" t="s">
        <v>680</v>
      </c>
      <c r="I296" s="419">
        <v>39.785259000000003</v>
      </c>
      <c r="J296" s="413" t="s">
        <v>680</v>
      </c>
      <c r="K296" s="416">
        <v>374.96102608010546</v>
      </c>
      <c r="L296" s="413" t="s">
        <v>680</v>
      </c>
      <c r="M296" s="416">
        <v>374.96102608010546</v>
      </c>
      <c r="N296" s="413" t="s">
        <v>2471</v>
      </c>
      <c r="O296" s="416">
        <v>2333410.407186796</v>
      </c>
      <c r="P296" s="413" t="s">
        <v>2511</v>
      </c>
    </row>
    <row r="297" spans="1:16" ht="39" customHeight="1">
      <c r="A297" s="413" t="s">
        <v>1512</v>
      </c>
      <c r="B297" s="414" t="s">
        <v>65</v>
      </c>
      <c r="C297" s="414"/>
      <c r="D297" s="414" t="s">
        <v>1513</v>
      </c>
      <c r="E297" s="414" t="s">
        <v>727</v>
      </c>
      <c r="F297" s="415" t="s">
        <v>990</v>
      </c>
      <c r="G297" s="413">
        <v>0.99942968936030907</v>
      </c>
      <c r="H297" s="413" t="s">
        <v>680</v>
      </c>
      <c r="I297" s="419">
        <v>371.95937099999998</v>
      </c>
      <c r="J297" s="413" t="s">
        <v>680</v>
      </c>
      <c r="K297" s="416">
        <v>371.74723861318597</v>
      </c>
      <c r="L297" s="413" t="s">
        <v>680</v>
      </c>
      <c r="M297" s="416">
        <v>371.74723861318597</v>
      </c>
      <c r="N297" s="413" t="s">
        <v>2471</v>
      </c>
      <c r="O297" s="416">
        <v>2333782.1544254092</v>
      </c>
      <c r="P297" s="413" t="s">
        <v>3596</v>
      </c>
    </row>
    <row r="298" spans="1:16" ht="51.95" customHeight="1">
      <c r="A298" s="413" t="s">
        <v>2129</v>
      </c>
      <c r="B298" s="414" t="s">
        <v>705</v>
      </c>
      <c r="C298" s="414"/>
      <c r="D298" s="414" t="s">
        <v>577</v>
      </c>
      <c r="E298" s="414" t="s">
        <v>727</v>
      </c>
      <c r="F298" s="415" t="s">
        <v>6</v>
      </c>
      <c r="G298" s="413">
        <v>35.979468816971128</v>
      </c>
      <c r="H298" s="413" t="s">
        <v>680</v>
      </c>
      <c r="I298" s="419">
        <v>10.2904</v>
      </c>
      <c r="J298" s="413" t="s">
        <v>680</v>
      </c>
      <c r="K298" s="416">
        <v>370.24312591415969</v>
      </c>
      <c r="L298" s="413" t="s">
        <v>680</v>
      </c>
      <c r="M298" s="416">
        <v>370.24312591415969</v>
      </c>
      <c r="N298" s="413" t="s">
        <v>2471</v>
      </c>
      <c r="O298" s="416">
        <v>2334152.3975513233</v>
      </c>
      <c r="P298" s="413" t="s">
        <v>2512</v>
      </c>
    </row>
    <row r="299" spans="1:16" ht="26.1" customHeight="1">
      <c r="A299" s="413" t="s">
        <v>2519</v>
      </c>
      <c r="B299" s="414" t="s">
        <v>21</v>
      </c>
      <c r="C299" s="414"/>
      <c r="D299" s="414" t="s">
        <v>2520</v>
      </c>
      <c r="E299" s="414" t="s">
        <v>727</v>
      </c>
      <c r="F299" s="415" t="s">
        <v>6</v>
      </c>
      <c r="G299" s="413">
        <v>25.985171923368036</v>
      </c>
      <c r="H299" s="413" t="s">
        <v>680</v>
      </c>
      <c r="I299" s="419">
        <v>14.1493</v>
      </c>
      <c r="J299" s="413" t="s">
        <v>680</v>
      </c>
      <c r="K299" s="416">
        <v>367.67199309531134</v>
      </c>
      <c r="L299" s="413" t="s">
        <v>680</v>
      </c>
      <c r="M299" s="416">
        <v>367.67199309531134</v>
      </c>
      <c r="N299" s="413" t="s">
        <v>2471</v>
      </c>
      <c r="O299" s="416">
        <v>2334520.0695444182</v>
      </c>
      <c r="P299" s="413" t="s">
        <v>2515</v>
      </c>
    </row>
    <row r="300" spans="1:16" ht="39" customHeight="1">
      <c r="A300" s="413" t="s">
        <v>2506</v>
      </c>
      <c r="B300" s="414" t="s">
        <v>65</v>
      </c>
      <c r="C300" s="414"/>
      <c r="D300" s="414" t="s">
        <v>2507</v>
      </c>
      <c r="E300" s="414" t="s">
        <v>730</v>
      </c>
      <c r="F300" s="415" t="s">
        <v>711</v>
      </c>
      <c r="G300" s="413">
        <v>16.490589874445099</v>
      </c>
      <c r="H300" s="413" t="s">
        <v>680</v>
      </c>
      <c r="I300" s="419">
        <v>22.124359999999999</v>
      </c>
      <c r="J300" s="413" t="s">
        <v>680</v>
      </c>
      <c r="K300" s="416">
        <v>364.84374699457817</v>
      </c>
      <c r="L300" s="413" t="s">
        <v>680</v>
      </c>
      <c r="M300" s="416">
        <v>364.84374699457817</v>
      </c>
      <c r="N300" s="413" t="s">
        <v>2471</v>
      </c>
      <c r="O300" s="416">
        <v>2334884.9132914129</v>
      </c>
      <c r="P300" s="413" t="s">
        <v>2516</v>
      </c>
    </row>
    <row r="301" spans="1:16" ht="26.1" customHeight="1">
      <c r="A301" s="413" t="s">
        <v>2526</v>
      </c>
      <c r="B301" s="414" t="s">
        <v>65</v>
      </c>
      <c r="C301" s="414"/>
      <c r="D301" s="414" t="s">
        <v>2527</v>
      </c>
      <c r="E301" s="414" t="s">
        <v>727</v>
      </c>
      <c r="F301" s="415" t="s">
        <v>990</v>
      </c>
      <c r="G301" s="413">
        <v>129.92584662425421</v>
      </c>
      <c r="H301" s="413" t="s">
        <v>680</v>
      </c>
      <c r="I301" s="419">
        <v>2.8041339999999999</v>
      </c>
      <c r="J301" s="413" t="s">
        <v>680</v>
      </c>
      <c r="K301" s="416">
        <v>364.32948399785647</v>
      </c>
      <c r="L301" s="413" t="s">
        <v>680</v>
      </c>
      <c r="M301" s="416">
        <v>364.32948399785647</v>
      </c>
      <c r="N301" s="413" t="s">
        <v>2471</v>
      </c>
      <c r="O301" s="416">
        <v>2335249.2427754109</v>
      </c>
      <c r="P301" s="413" t="s">
        <v>2517</v>
      </c>
    </row>
    <row r="302" spans="1:16" ht="26.1" customHeight="1">
      <c r="A302" s="413" t="s">
        <v>1850</v>
      </c>
      <c r="B302" s="414" t="s">
        <v>21</v>
      </c>
      <c r="C302" s="414"/>
      <c r="D302" s="414" t="s">
        <v>1851</v>
      </c>
      <c r="E302" s="414" t="s">
        <v>727</v>
      </c>
      <c r="F302" s="415" t="s">
        <v>6</v>
      </c>
      <c r="G302" s="413">
        <v>15.990875029764945</v>
      </c>
      <c r="H302" s="413" t="s">
        <v>680</v>
      </c>
      <c r="I302" s="419">
        <v>22.703195000000001</v>
      </c>
      <c r="J302" s="413" t="s">
        <v>680</v>
      </c>
      <c r="K302" s="416">
        <v>363.04395402138437</v>
      </c>
      <c r="L302" s="413" t="s">
        <v>680</v>
      </c>
      <c r="M302" s="416">
        <v>363.04395402138437</v>
      </c>
      <c r="N302" s="413" t="s">
        <v>2471</v>
      </c>
      <c r="O302" s="416">
        <v>2335612.2867294322</v>
      </c>
      <c r="P302" s="413" t="s">
        <v>3597</v>
      </c>
    </row>
    <row r="303" spans="1:16" ht="26.1" customHeight="1">
      <c r="A303" s="413" t="s">
        <v>2522</v>
      </c>
      <c r="B303" s="414" t="s">
        <v>65</v>
      </c>
      <c r="C303" s="414"/>
      <c r="D303" s="414" t="s">
        <v>2523</v>
      </c>
      <c r="E303" s="414" t="s">
        <v>730</v>
      </c>
      <c r="F303" s="415" t="s">
        <v>711</v>
      </c>
      <c r="G303" s="413">
        <v>14.988070059541675</v>
      </c>
      <c r="H303" s="413" t="s">
        <v>680</v>
      </c>
      <c r="I303" s="419">
        <v>23.83578215</v>
      </c>
      <c r="J303" s="413" t="s">
        <v>680</v>
      </c>
      <c r="K303" s="416">
        <v>357.25237278817292</v>
      </c>
      <c r="L303" s="413" t="s">
        <v>680</v>
      </c>
      <c r="M303" s="416">
        <v>357.25237278817292</v>
      </c>
      <c r="N303" s="413" t="s">
        <v>2471</v>
      </c>
      <c r="O303" s="416">
        <v>2335969.5391022204</v>
      </c>
      <c r="P303" s="413" t="s">
        <v>2518</v>
      </c>
    </row>
    <row r="304" spans="1:16" ht="24" customHeight="1">
      <c r="A304" s="413" t="s">
        <v>2670</v>
      </c>
      <c r="B304" s="414" t="s">
        <v>21</v>
      </c>
      <c r="C304" s="414"/>
      <c r="D304" s="414" t="s">
        <v>2671</v>
      </c>
      <c r="E304" s="414" t="s">
        <v>727</v>
      </c>
      <c r="F304" s="415" t="s">
        <v>918</v>
      </c>
      <c r="G304" s="413">
        <v>25.841853705913767</v>
      </c>
      <c r="H304" s="413" t="s">
        <v>680</v>
      </c>
      <c r="I304" s="419">
        <v>13.647643</v>
      </c>
      <c r="J304" s="413" t="s">
        <v>680</v>
      </c>
      <c r="K304" s="416">
        <v>352.68039383653809</v>
      </c>
      <c r="L304" s="413" t="s">
        <v>680</v>
      </c>
      <c r="M304" s="416">
        <v>352.68039383653809</v>
      </c>
      <c r="N304" s="413" t="s">
        <v>2524</v>
      </c>
      <c r="O304" s="416">
        <v>2336322.2194960569</v>
      </c>
      <c r="P304" s="413" t="s">
        <v>3598</v>
      </c>
    </row>
    <row r="305" spans="1:16" ht="39" customHeight="1">
      <c r="A305" s="413" t="s">
        <v>2105</v>
      </c>
      <c r="B305" s="414" t="s">
        <v>65</v>
      </c>
      <c r="C305" s="414"/>
      <c r="D305" s="414" t="s">
        <v>2106</v>
      </c>
      <c r="E305" s="414" t="s">
        <v>727</v>
      </c>
      <c r="F305" s="415" t="s">
        <v>990</v>
      </c>
      <c r="G305" s="413">
        <v>956.51086380266281</v>
      </c>
      <c r="H305" s="413" t="s">
        <v>680</v>
      </c>
      <c r="I305" s="419">
        <v>0.36016399999999998</v>
      </c>
      <c r="J305" s="413" t="s">
        <v>680</v>
      </c>
      <c r="K305" s="416">
        <v>344.50077875062226</v>
      </c>
      <c r="L305" s="413" t="s">
        <v>680</v>
      </c>
      <c r="M305" s="416">
        <v>344.50077875062226</v>
      </c>
      <c r="N305" s="413" t="s">
        <v>2524</v>
      </c>
      <c r="O305" s="416">
        <v>2336666.7202748074</v>
      </c>
      <c r="P305" s="413" t="s">
        <v>2521</v>
      </c>
    </row>
    <row r="306" spans="1:16" ht="26.1" customHeight="1">
      <c r="A306" s="413" t="s">
        <v>2485</v>
      </c>
      <c r="B306" s="414" t="s">
        <v>65</v>
      </c>
      <c r="C306" s="414"/>
      <c r="D306" s="414" t="s">
        <v>2486</v>
      </c>
      <c r="E306" s="414" t="s">
        <v>727</v>
      </c>
      <c r="F306" s="415" t="s">
        <v>990</v>
      </c>
      <c r="G306" s="413">
        <v>0.88254998513650262</v>
      </c>
      <c r="H306" s="413" t="s">
        <v>680</v>
      </c>
      <c r="I306" s="419">
        <v>385.89</v>
      </c>
      <c r="J306" s="413" t="s">
        <v>680</v>
      </c>
      <c r="K306" s="416">
        <v>340.567213764325</v>
      </c>
      <c r="L306" s="413" t="s">
        <v>680</v>
      </c>
      <c r="M306" s="416">
        <v>340.567213764325</v>
      </c>
      <c r="N306" s="413" t="s">
        <v>2524</v>
      </c>
      <c r="O306" s="416">
        <v>2337007.2874885718</v>
      </c>
      <c r="P306" s="413" t="s">
        <v>3599</v>
      </c>
    </row>
    <row r="307" spans="1:16" ht="24" customHeight="1">
      <c r="A307" s="413" t="s">
        <v>1898</v>
      </c>
      <c r="B307" s="414" t="s">
        <v>21</v>
      </c>
      <c r="C307" s="414"/>
      <c r="D307" s="414" t="s">
        <v>1899</v>
      </c>
      <c r="E307" s="414" t="s">
        <v>727</v>
      </c>
      <c r="F307" s="415" t="s">
        <v>39</v>
      </c>
      <c r="G307" s="413">
        <v>54.968632914817</v>
      </c>
      <c r="H307" s="413" t="s">
        <v>680</v>
      </c>
      <c r="I307" s="419">
        <v>6.0198840000000002</v>
      </c>
      <c r="J307" s="413" t="s">
        <v>680</v>
      </c>
      <c r="K307" s="416">
        <v>330.90479378578021</v>
      </c>
      <c r="L307" s="413" t="s">
        <v>680</v>
      </c>
      <c r="M307" s="416">
        <v>330.90479378578021</v>
      </c>
      <c r="N307" s="413" t="s">
        <v>2524</v>
      </c>
      <c r="O307" s="416">
        <v>2337338.1922823577</v>
      </c>
      <c r="P307" s="413" t="s">
        <v>2525</v>
      </c>
    </row>
    <row r="308" spans="1:16" ht="24" customHeight="1">
      <c r="A308" s="413" t="s">
        <v>2153</v>
      </c>
      <c r="B308" s="414" t="s">
        <v>65</v>
      </c>
      <c r="C308" s="414"/>
      <c r="D308" s="414" t="s">
        <v>2154</v>
      </c>
      <c r="E308" s="414" t="s">
        <v>727</v>
      </c>
      <c r="F308" s="415" t="s">
        <v>954</v>
      </c>
      <c r="G308" s="413">
        <v>10.727074744123312</v>
      </c>
      <c r="H308" s="413" t="s">
        <v>680</v>
      </c>
      <c r="I308" s="419">
        <v>30.330953999999998</v>
      </c>
      <c r="J308" s="413" t="s">
        <v>680</v>
      </c>
      <c r="K308" s="416">
        <v>325.36241061856595</v>
      </c>
      <c r="L308" s="413" t="s">
        <v>680</v>
      </c>
      <c r="M308" s="416">
        <v>325.36241061856595</v>
      </c>
      <c r="N308" s="413" t="s">
        <v>2524</v>
      </c>
      <c r="O308" s="416">
        <v>2337663.5546929762</v>
      </c>
      <c r="P308" s="413" t="s">
        <v>3600</v>
      </c>
    </row>
    <row r="309" spans="1:16" ht="26.1" customHeight="1">
      <c r="A309" s="413" t="s">
        <v>3601</v>
      </c>
      <c r="B309" s="414" t="s">
        <v>65</v>
      </c>
      <c r="C309" s="414"/>
      <c r="D309" s="414" t="s">
        <v>3602</v>
      </c>
      <c r="E309" s="414" t="s">
        <v>727</v>
      </c>
      <c r="F309" s="415" t="s">
        <v>990</v>
      </c>
      <c r="G309" s="413">
        <v>57.966924881244026</v>
      </c>
      <c r="H309" s="413" t="s">
        <v>680</v>
      </c>
      <c r="I309" s="419">
        <v>5.5439530000000001</v>
      </c>
      <c r="J309" s="413" t="s">
        <v>680</v>
      </c>
      <c r="K309" s="416">
        <v>321.36590709614745</v>
      </c>
      <c r="L309" s="413" t="s">
        <v>680</v>
      </c>
      <c r="M309" s="416">
        <v>321.36590709614745</v>
      </c>
      <c r="N309" s="413" t="s">
        <v>2524</v>
      </c>
      <c r="O309" s="416">
        <v>2337984.9206000725</v>
      </c>
      <c r="P309" s="413" t="s">
        <v>2528</v>
      </c>
    </row>
    <row r="310" spans="1:16" ht="26.1" customHeight="1">
      <c r="A310" s="413" t="s">
        <v>1534</v>
      </c>
      <c r="B310" s="414" t="s">
        <v>65</v>
      </c>
      <c r="C310" s="414"/>
      <c r="D310" s="414" t="s">
        <v>1535</v>
      </c>
      <c r="E310" s="414" t="s">
        <v>727</v>
      </c>
      <c r="F310" s="415" t="s">
        <v>990</v>
      </c>
      <c r="G310" s="413">
        <v>0.99942968936030907</v>
      </c>
      <c r="H310" s="413" t="s">
        <v>680</v>
      </c>
      <c r="I310" s="419">
        <v>320.07002899999998</v>
      </c>
      <c r="J310" s="413" t="s">
        <v>680</v>
      </c>
      <c r="K310" s="416">
        <v>319.88748965701512</v>
      </c>
      <c r="L310" s="413" t="s">
        <v>680</v>
      </c>
      <c r="M310" s="416">
        <v>319.88748965701512</v>
      </c>
      <c r="N310" s="413" t="s">
        <v>2524</v>
      </c>
      <c r="O310" s="416">
        <v>2338304.8080897294</v>
      </c>
      <c r="P310" s="413" t="s">
        <v>3603</v>
      </c>
    </row>
    <row r="311" spans="1:16" ht="26.1" customHeight="1">
      <c r="A311" s="413" t="s">
        <v>1934</v>
      </c>
      <c r="B311" s="414" t="s">
        <v>65</v>
      </c>
      <c r="C311" s="414"/>
      <c r="D311" s="414" t="s">
        <v>1935</v>
      </c>
      <c r="E311" s="414" t="s">
        <v>727</v>
      </c>
      <c r="F311" s="415" t="s">
        <v>990</v>
      </c>
      <c r="G311" s="413">
        <v>173.23447515825825</v>
      </c>
      <c r="H311" s="413" t="s">
        <v>680</v>
      </c>
      <c r="I311" s="419">
        <v>1.8394090000000001</v>
      </c>
      <c r="J311" s="413" t="s">
        <v>680</v>
      </c>
      <c r="K311" s="416">
        <v>318.64905271637667</v>
      </c>
      <c r="L311" s="413" t="s">
        <v>680</v>
      </c>
      <c r="M311" s="416">
        <v>318.64905271637667</v>
      </c>
      <c r="N311" s="413" t="s">
        <v>2524</v>
      </c>
      <c r="O311" s="416">
        <v>2338623.4571424457</v>
      </c>
      <c r="P311" s="413" t="s">
        <v>2531</v>
      </c>
    </row>
    <row r="312" spans="1:16" ht="39" customHeight="1">
      <c r="A312" s="413" t="s">
        <v>1273</v>
      </c>
      <c r="B312" s="414" t="s">
        <v>65</v>
      </c>
      <c r="C312" s="414"/>
      <c r="D312" s="414" t="s">
        <v>1274</v>
      </c>
      <c r="E312" s="414" t="s">
        <v>727</v>
      </c>
      <c r="F312" s="415" t="s">
        <v>954</v>
      </c>
      <c r="G312" s="413">
        <v>5.9845629924363646</v>
      </c>
      <c r="H312" s="413" t="s">
        <v>680</v>
      </c>
      <c r="I312" s="419">
        <v>52.892656000000002</v>
      </c>
      <c r="J312" s="413" t="s">
        <v>680</v>
      </c>
      <c r="K312" s="416">
        <v>316.53943166926723</v>
      </c>
      <c r="L312" s="413" t="s">
        <v>680</v>
      </c>
      <c r="M312" s="416">
        <v>316.53943166926723</v>
      </c>
      <c r="N312" s="413" t="s">
        <v>2524</v>
      </c>
      <c r="O312" s="416">
        <v>2338939.996574115</v>
      </c>
      <c r="P312" s="413" t="s">
        <v>2532</v>
      </c>
    </row>
    <row r="313" spans="1:16" ht="26.1" customHeight="1">
      <c r="A313" s="413" t="s">
        <v>2545</v>
      </c>
      <c r="B313" s="414" t="s">
        <v>65</v>
      </c>
      <c r="C313" s="414"/>
      <c r="D313" s="414" t="s">
        <v>2546</v>
      </c>
      <c r="E313" s="414" t="s">
        <v>727</v>
      </c>
      <c r="F313" s="415" t="s">
        <v>963</v>
      </c>
      <c r="G313" s="413">
        <v>272.73492857836936</v>
      </c>
      <c r="H313" s="413" t="s">
        <v>680</v>
      </c>
      <c r="I313" s="419">
        <v>1.15767</v>
      </c>
      <c r="J313" s="413" t="s">
        <v>680</v>
      </c>
      <c r="K313" s="416">
        <v>315.73704476732087</v>
      </c>
      <c r="L313" s="413" t="s">
        <v>680</v>
      </c>
      <c r="M313" s="416">
        <v>315.73704476732087</v>
      </c>
      <c r="N313" s="413" t="s">
        <v>2524</v>
      </c>
      <c r="O313" s="416">
        <v>2339255.7336188825</v>
      </c>
      <c r="P313" s="413" t="s">
        <v>3604</v>
      </c>
    </row>
    <row r="314" spans="1:16" ht="26.1" customHeight="1">
      <c r="A314" s="413" t="s">
        <v>2137</v>
      </c>
      <c r="B314" s="414" t="s">
        <v>1209</v>
      </c>
      <c r="C314" s="414"/>
      <c r="D314" s="414" t="s">
        <v>2138</v>
      </c>
      <c r="E314" s="414" t="s">
        <v>727</v>
      </c>
      <c r="F314" s="415" t="s">
        <v>990</v>
      </c>
      <c r="G314" s="413">
        <v>29.982890680809273</v>
      </c>
      <c r="H314" s="413" t="s">
        <v>680</v>
      </c>
      <c r="I314" s="419">
        <v>10.2904</v>
      </c>
      <c r="J314" s="413" t="s">
        <v>680</v>
      </c>
      <c r="K314" s="416">
        <v>308.53593826179974</v>
      </c>
      <c r="L314" s="413" t="s">
        <v>680</v>
      </c>
      <c r="M314" s="416">
        <v>308.53593826179974</v>
      </c>
      <c r="N314" s="413" t="s">
        <v>2524</v>
      </c>
      <c r="O314" s="416">
        <v>2339564.269557144</v>
      </c>
      <c r="P314" s="413" t="s">
        <v>2537</v>
      </c>
    </row>
    <row r="315" spans="1:16" ht="26.1" customHeight="1">
      <c r="A315" s="413" t="s">
        <v>746</v>
      </c>
      <c r="B315" s="414" t="s">
        <v>21</v>
      </c>
      <c r="C315" s="414"/>
      <c r="D315" s="414" t="s">
        <v>747</v>
      </c>
      <c r="E315" s="414" t="s">
        <v>3293</v>
      </c>
      <c r="F315" s="415" t="s">
        <v>723</v>
      </c>
      <c r="G315" s="413">
        <v>9.9942968936030905</v>
      </c>
      <c r="H315" s="413" t="s">
        <v>680</v>
      </c>
      <c r="I315" s="419">
        <v>30.742570000000001</v>
      </c>
      <c r="J315" s="413" t="s">
        <v>680</v>
      </c>
      <c r="K315" s="416">
        <v>307.25037185237557</v>
      </c>
      <c r="L315" s="413" t="s">
        <v>680</v>
      </c>
      <c r="M315" s="416">
        <v>307.25037185237557</v>
      </c>
      <c r="N315" s="413" t="s">
        <v>2524</v>
      </c>
      <c r="O315" s="416">
        <v>2339871.5199289965</v>
      </c>
      <c r="P315" s="413" t="s">
        <v>2540</v>
      </c>
    </row>
    <row r="316" spans="1:16" ht="26.1" customHeight="1">
      <c r="A316" s="413" t="s">
        <v>2538</v>
      </c>
      <c r="B316" s="414" t="s">
        <v>21</v>
      </c>
      <c r="C316" s="414"/>
      <c r="D316" s="414" t="s">
        <v>2539</v>
      </c>
      <c r="E316" s="414" t="s">
        <v>3293</v>
      </c>
      <c r="F316" s="415" t="s">
        <v>711</v>
      </c>
      <c r="G316" s="413">
        <v>677.86598779488577</v>
      </c>
      <c r="H316" s="413" t="s">
        <v>680</v>
      </c>
      <c r="I316" s="419">
        <v>0.43734200000000001</v>
      </c>
      <c r="J316" s="413" t="s">
        <v>680</v>
      </c>
      <c r="K316" s="416">
        <v>296.45926683419094</v>
      </c>
      <c r="L316" s="413" t="s">
        <v>680</v>
      </c>
      <c r="M316" s="416">
        <v>296.45926683419094</v>
      </c>
      <c r="N316" s="413" t="s">
        <v>2524</v>
      </c>
      <c r="O316" s="416">
        <v>2340167.9791958309</v>
      </c>
      <c r="P316" s="413" t="s">
        <v>2541</v>
      </c>
    </row>
    <row r="317" spans="1:16" ht="39" customHeight="1">
      <c r="A317" s="413" t="s">
        <v>1159</v>
      </c>
      <c r="B317" s="414" t="s">
        <v>21</v>
      </c>
      <c r="C317" s="414"/>
      <c r="D317" s="414" t="s">
        <v>1160</v>
      </c>
      <c r="E317" s="414" t="s">
        <v>727</v>
      </c>
      <c r="F317" s="415" t="s">
        <v>6</v>
      </c>
      <c r="G317" s="413">
        <v>169.34336656521077</v>
      </c>
      <c r="H317" s="413" t="s">
        <v>680</v>
      </c>
      <c r="I317" s="419">
        <v>1.710779</v>
      </c>
      <c r="J317" s="413" t="s">
        <v>680</v>
      </c>
      <c r="K317" s="416">
        <v>289.7090753090647</v>
      </c>
      <c r="L317" s="413" t="s">
        <v>680</v>
      </c>
      <c r="M317" s="416">
        <v>289.7090753090647</v>
      </c>
      <c r="N317" s="413" t="s">
        <v>2524</v>
      </c>
      <c r="O317" s="416">
        <v>2340457.6882711397</v>
      </c>
      <c r="P317" s="413" t="s">
        <v>2544</v>
      </c>
    </row>
    <row r="318" spans="1:16" ht="26.1" customHeight="1">
      <c r="A318" s="413" t="s">
        <v>1416</v>
      </c>
      <c r="B318" s="414" t="s">
        <v>21</v>
      </c>
      <c r="C318" s="414"/>
      <c r="D318" s="414" t="s">
        <v>1417</v>
      </c>
      <c r="E318" s="414" t="s">
        <v>727</v>
      </c>
      <c r="F318" s="415" t="s">
        <v>6</v>
      </c>
      <c r="G318" s="413">
        <v>3.9977187574412363</v>
      </c>
      <c r="H318" s="413" t="s">
        <v>680</v>
      </c>
      <c r="I318" s="419">
        <v>69.447337000000005</v>
      </c>
      <c r="J318" s="413" t="s">
        <v>680</v>
      </c>
      <c r="K318" s="416">
        <v>277.63092177924278</v>
      </c>
      <c r="L318" s="413" t="s">
        <v>680</v>
      </c>
      <c r="M318" s="416">
        <v>277.63092177924278</v>
      </c>
      <c r="N318" s="413" t="s">
        <v>2524</v>
      </c>
      <c r="O318" s="416">
        <v>2340735.3191929189</v>
      </c>
      <c r="P318" s="413" t="s">
        <v>2547</v>
      </c>
    </row>
    <row r="319" spans="1:16" ht="51.95" customHeight="1">
      <c r="A319" s="413" t="s">
        <v>2542</v>
      </c>
      <c r="B319" s="414" t="s">
        <v>65</v>
      </c>
      <c r="C319" s="414"/>
      <c r="D319" s="414" t="s">
        <v>2543</v>
      </c>
      <c r="E319" s="414" t="s">
        <v>730</v>
      </c>
      <c r="F319" s="415" t="s">
        <v>711</v>
      </c>
      <c r="G319" s="413">
        <v>16.490589874445099</v>
      </c>
      <c r="H319" s="413" t="s">
        <v>680</v>
      </c>
      <c r="I319" s="419">
        <v>16.670448</v>
      </c>
      <c r="J319" s="413" t="s">
        <v>680</v>
      </c>
      <c r="K319" s="416">
        <v>274.90552099126359</v>
      </c>
      <c r="L319" s="413" t="s">
        <v>680</v>
      </c>
      <c r="M319" s="416">
        <v>274.90552099126359</v>
      </c>
      <c r="N319" s="413" t="s">
        <v>2524</v>
      </c>
      <c r="O319" s="416">
        <v>2341010.2247139104</v>
      </c>
      <c r="P319" s="413" t="s">
        <v>3605</v>
      </c>
    </row>
    <row r="320" spans="1:16" ht="39" customHeight="1">
      <c r="A320" s="413" t="s">
        <v>2549</v>
      </c>
      <c r="B320" s="414" t="s">
        <v>21</v>
      </c>
      <c r="C320" s="414"/>
      <c r="D320" s="414" t="s">
        <v>2550</v>
      </c>
      <c r="E320" s="414" t="s">
        <v>730</v>
      </c>
      <c r="F320" s="415" t="s">
        <v>711</v>
      </c>
      <c r="G320" s="413">
        <v>6.7669384349638291</v>
      </c>
      <c r="H320" s="413" t="s">
        <v>680</v>
      </c>
      <c r="I320" s="419">
        <v>40.557039000000003</v>
      </c>
      <c r="J320" s="413" t="s">
        <v>680</v>
      </c>
      <c r="K320" s="416">
        <v>274.44698601742698</v>
      </c>
      <c r="L320" s="413" t="s">
        <v>680</v>
      </c>
      <c r="M320" s="416">
        <v>274.44698601742698</v>
      </c>
      <c r="N320" s="413" t="s">
        <v>2524</v>
      </c>
      <c r="O320" s="416">
        <v>2341284.6716999277</v>
      </c>
      <c r="P320" s="413" t="s">
        <v>2548</v>
      </c>
    </row>
    <row r="321" spans="1:16" ht="26.1" customHeight="1">
      <c r="A321" s="413" t="s">
        <v>2553</v>
      </c>
      <c r="B321" s="414" t="s">
        <v>65</v>
      </c>
      <c r="C321" s="414"/>
      <c r="D321" s="414" t="s">
        <v>2554</v>
      </c>
      <c r="E321" s="414" t="s">
        <v>727</v>
      </c>
      <c r="F321" s="415" t="s">
        <v>758</v>
      </c>
      <c r="G321" s="413">
        <v>26.224535333969829</v>
      </c>
      <c r="H321" s="413" t="s">
        <v>680</v>
      </c>
      <c r="I321" s="419">
        <v>10.419029999999999</v>
      </c>
      <c r="J321" s="413" t="s">
        <v>680</v>
      </c>
      <c r="K321" s="416">
        <v>273.23422038069168</v>
      </c>
      <c r="L321" s="413" t="s">
        <v>680</v>
      </c>
      <c r="M321" s="416">
        <v>273.23422038069168</v>
      </c>
      <c r="N321" s="413" t="s">
        <v>2524</v>
      </c>
      <c r="O321" s="416">
        <v>2341557.9059203085</v>
      </c>
      <c r="P321" s="413" t="s">
        <v>2551</v>
      </c>
    </row>
    <row r="322" spans="1:16" ht="24" customHeight="1">
      <c r="A322" s="413" t="s">
        <v>2029</v>
      </c>
      <c r="B322" s="414" t="s">
        <v>21</v>
      </c>
      <c r="C322" s="414"/>
      <c r="D322" s="414" t="s">
        <v>2030</v>
      </c>
      <c r="E322" s="414" t="s">
        <v>727</v>
      </c>
      <c r="F322" s="415" t="s">
        <v>39</v>
      </c>
      <c r="G322" s="413">
        <v>3.4480324282930663</v>
      </c>
      <c r="H322" s="413" t="s">
        <v>680</v>
      </c>
      <c r="I322" s="419">
        <v>78.168451000000005</v>
      </c>
      <c r="J322" s="413" t="s">
        <v>680</v>
      </c>
      <c r="K322" s="416">
        <v>269.52735391743755</v>
      </c>
      <c r="L322" s="413" t="s">
        <v>680</v>
      </c>
      <c r="M322" s="416">
        <v>269.52735391743755</v>
      </c>
      <c r="N322" s="413" t="s">
        <v>2524</v>
      </c>
      <c r="O322" s="416">
        <v>2341827.4332742258</v>
      </c>
      <c r="P322" s="413" t="s">
        <v>2552</v>
      </c>
    </row>
    <row r="323" spans="1:16" ht="26.1" customHeight="1">
      <c r="A323" s="413" t="s">
        <v>2556</v>
      </c>
      <c r="B323" s="414" t="s">
        <v>65</v>
      </c>
      <c r="C323" s="414"/>
      <c r="D323" s="414" t="s">
        <v>2557</v>
      </c>
      <c r="E323" s="414" t="s">
        <v>727</v>
      </c>
      <c r="F323" s="415" t="s">
        <v>1095</v>
      </c>
      <c r="G323" s="413">
        <v>51.970343846736071</v>
      </c>
      <c r="H323" s="413" t="s">
        <v>680</v>
      </c>
      <c r="I323" s="419">
        <v>5.106611</v>
      </c>
      <c r="J323" s="413" t="s">
        <v>680</v>
      </c>
      <c r="K323" s="416">
        <v>265.39232956152472</v>
      </c>
      <c r="L323" s="413" t="s">
        <v>680</v>
      </c>
      <c r="M323" s="416">
        <v>265.39232956152472</v>
      </c>
      <c r="N323" s="413" t="s">
        <v>2524</v>
      </c>
      <c r="O323" s="416">
        <v>2342092.8256037873</v>
      </c>
      <c r="P323" s="413" t="s">
        <v>2555</v>
      </c>
    </row>
    <row r="324" spans="1:16" ht="39" customHeight="1">
      <c r="A324" s="413" t="s">
        <v>1468</v>
      </c>
      <c r="B324" s="414" t="s">
        <v>65</v>
      </c>
      <c r="C324" s="414"/>
      <c r="D324" s="414" t="s">
        <v>1469</v>
      </c>
      <c r="E324" s="414" t="s">
        <v>727</v>
      </c>
      <c r="F324" s="415" t="s">
        <v>990</v>
      </c>
      <c r="G324" s="413">
        <v>3.9977187574412363</v>
      </c>
      <c r="H324" s="413" t="s">
        <v>680</v>
      </c>
      <c r="I324" s="419">
        <v>65.099643</v>
      </c>
      <c r="J324" s="413" t="s">
        <v>680</v>
      </c>
      <c r="K324" s="416">
        <v>260.25006392382807</v>
      </c>
      <c r="L324" s="413" t="s">
        <v>680</v>
      </c>
      <c r="M324" s="416">
        <v>260.25006392382807</v>
      </c>
      <c r="N324" s="413" t="s">
        <v>2524</v>
      </c>
      <c r="O324" s="416">
        <v>2342353.0756677114</v>
      </c>
      <c r="P324" s="413" t="s">
        <v>2558</v>
      </c>
    </row>
    <row r="325" spans="1:16" ht="26.1" customHeight="1">
      <c r="A325" s="413" t="s">
        <v>2561</v>
      </c>
      <c r="B325" s="414" t="s">
        <v>65</v>
      </c>
      <c r="C325" s="414"/>
      <c r="D325" s="414" t="s">
        <v>2562</v>
      </c>
      <c r="E325" s="414" t="s">
        <v>727</v>
      </c>
      <c r="F325" s="415" t="s">
        <v>990</v>
      </c>
      <c r="G325" s="413">
        <v>1.5547927791440457</v>
      </c>
      <c r="H325" s="413" t="s">
        <v>680</v>
      </c>
      <c r="I325" s="419">
        <v>166.88456199999999</v>
      </c>
      <c r="J325" s="413" t="s">
        <v>680</v>
      </c>
      <c r="K325" s="416">
        <v>259.47091194821678</v>
      </c>
      <c r="L325" s="413" t="s">
        <v>680</v>
      </c>
      <c r="M325" s="416">
        <v>259.47091194821678</v>
      </c>
      <c r="N325" s="413" t="s">
        <v>2524</v>
      </c>
      <c r="O325" s="416">
        <v>2342612.5465796595</v>
      </c>
      <c r="P325" s="413" t="s">
        <v>3606</v>
      </c>
    </row>
    <row r="326" spans="1:16" ht="24" customHeight="1">
      <c r="A326" s="413" t="s">
        <v>2502</v>
      </c>
      <c r="B326" s="414" t="s">
        <v>21</v>
      </c>
      <c r="C326" s="414"/>
      <c r="D326" s="414" t="s">
        <v>2503</v>
      </c>
      <c r="E326" s="414" t="s">
        <v>727</v>
      </c>
      <c r="F326" s="415" t="s">
        <v>74</v>
      </c>
      <c r="G326" s="413">
        <v>6.070836161853201</v>
      </c>
      <c r="H326" s="413" t="s">
        <v>680</v>
      </c>
      <c r="I326" s="419">
        <v>42.293543999999997</v>
      </c>
      <c r="J326" s="413" t="s">
        <v>680</v>
      </c>
      <c r="K326" s="416">
        <v>256.7571763281295</v>
      </c>
      <c r="L326" s="413" t="s">
        <v>680</v>
      </c>
      <c r="M326" s="416">
        <v>256.7571763281295</v>
      </c>
      <c r="N326" s="413" t="s">
        <v>2524</v>
      </c>
      <c r="O326" s="416">
        <v>2342869.3037559874</v>
      </c>
      <c r="P326" s="413" t="s">
        <v>2559</v>
      </c>
    </row>
    <row r="327" spans="1:16" ht="24" customHeight="1">
      <c r="A327" s="413" t="s">
        <v>2576</v>
      </c>
      <c r="B327" s="414" t="s">
        <v>65</v>
      </c>
      <c r="C327" s="414"/>
      <c r="D327" s="414" t="s">
        <v>2577</v>
      </c>
      <c r="E327" s="414" t="s">
        <v>727</v>
      </c>
      <c r="F327" s="415" t="s">
        <v>1095</v>
      </c>
      <c r="G327" s="413">
        <v>225.71048145575585</v>
      </c>
      <c r="H327" s="413" t="s">
        <v>680</v>
      </c>
      <c r="I327" s="419">
        <v>1.1062179999999999</v>
      </c>
      <c r="J327" s="413" t="s">
        <v>680</v>
      </c>
      <c r="K327" s="416">
        <v>249.68499737502333</v>
      </c>
      <c r="L327" s="413" t="s">
        <v>680</v>
      </c>
      <c r="M327" s="416">
        <v>249.68499737502333</v>
      </c>
      <c r="N327" s="413" t="s">
        <v>2524</v>
      </c>
      <c r="O327" s="416">
        <v>2343118.9887533626</v>
      </c>
      <c r="P327" s="413" t="s">
        <v>2560</v>
      </c>
    </row>
    <row r="328" spans="1:16" ht="26.1" customHeight="1">
      <c r="A328" s="413" t="s">
        <v>2031</v>
      </c>
      <c r="B328" s="414" t="s">
        <v>2019</v>
      </c>
      <c r="C328" s="414"/>
      <c r="D328" s="414" t="s">
        <v>2032</v>
      </c>
      <c r="E328" s="414" t="s">
        <v>727</v>
      </c>
      <c r="F328" s="415" t="s">
        <v>6</v>
      </c>
      <c r="G328" s="413">
        <v>0.99942968936030907</v>
      </c>
      <c r="H328" s="413" t="s">
        <v>680</v>
      </c>
      <c r="I328" s="419">
        <v>245.644711</v>
      </c>
      <c r="J328" s="413" t="s">
        <v>680</v>
      </c>
      <c r="K328" s="416">
        <v>245.50461720773291</v>
      </c>
      <c r="L328" s="413" t="s">
        <v>680</v>
      </c>
      <c r="M328" s="416">
        <v>245.50461720773291</v>
      </c>
      <c r="N328" s="413" t="s">
        <v>2524</v>
      </c>
      <c r="O328" s="416">
        <v>2343364.4933705702</v>
      </c>
      <c r="P328" s="413" t="s">
        <v>2563</v>
      </c>
    </row>
    <row r="329" spans="1:16" ht="26.1" customHeight="1">
      <c r="A329" s="413" t="s">
        <v>2614</v>
      </c>
      <c r="B329" s="414" t="s">
        <v>21</v>
      </c>
      <c r="C329" s="414"/>
      <c r="D329" s="414" t="s">
        <v>2615</v>
      </c>
      <c r="E329" s="414" t="s">
        <v>3293</v>
      </c>
      <c r="F329" s="415" t="s">
        <v>711</v>
      </c>
      <c r="G329" s="413">
        <v>380.21876006699597</v>
      </c>
      <c r="H329" s="413" t="s">
        <v>680</v>
      </c>
      <c r="I329" s="419">
        <v>0.61742399999999997</v>
      </c>
      <c r="J329" s="413" t="s">
        <v>680</v>
      </c>
      <c r="K329" s="416">
        <v>234.75618771560494</v>
      </c>
      <c r="L329" s="413" t="s">
        <v>680</v>
      </c>
      <c r="M329" s="416">
        <v>234.75618771560494</v>
      </c>
      <c r="N329" s="413" t="s">
        <v>2524</v>
      </c>
      <c r="O329" s="416">
        <v>2343599.2495582858</v>
      </c>
      <c r="P329" s="413" t="s">
        <v>2564</v>
      </c>
    </row>
    <row r="330" spans="1:16" ht="24" customHeight="1">
      <c r="A330" s="413" t="s">
        <v>907</v>
      </c>
      <c r="B330" s="414" t="s">
        <v>21</v>
      </c>
      <c r="C330" s="414"/>
      <c r="D330" s="414" t="s">
        <v>908</v>
      </c>
      <c r="E330" s="414" t="s">
        <v>727</v>
      </c>
      <c r="F330" s="415" t="s">
        <v>74</v>
      </c>
      <c r="G330" s="413">
        <v>3.0235506529091984</v>
      </c>
      <c r="H330" s="413" t="s">
        <v>680</v>
      </c>
      <c r="I330" s="419">
        <v>77.589616000000007</v>
      </c>
      <c r="J330" s="413" t="s">
        <v>680</v>
      </c>
      <c r="K330" s="416">
        <v>234.59613411577399</v>
      </c>
      <c r="L330" s="413" t="s">
        <v>680</v>
      </c>
      <c r="M330" s="416">
        <v>234.59613411577399</v>
      </c>
      <c r="N330" s="413" t="s">
        <v>2524</v>
      </c>
      <c r="O330" s="416">
        <v>2343833.8456924018</v>
      </c>
      <c r="P330" s="413" t="s">
        <v>2567</v>
      </c>
    </row>
    <row r="331" spans="1:16" ht="26.1" customHeight="1">
      <c r="A331" s="413" t="s">
        <v>2565</v>
      </c>
      <c r="B331" s="414" t="s">
        <v>65</v>
      </c>
      <c r="C331" s="414"/>
      <c r="D331" s="414" t="s">
        <v>2566</v>
      </c>
      <c r="E331" s="414" t="s">
        <v>727</v>
      </c>
      <c r="F331" s="415" t="s">
        <v>990</v>
      </c>
      <c r="G331" s="413">
        <v>23.986312544647419</v>
      </c>
      <c r="H331" s="413" t="s">
        <v>680</v>
      </c>
      <c r="I331" s="419">
        <v>9.7630169999999996</v>
      </c>
      <c r="J331" s="413" t="s">
        <v>680</v>
      </c>
      <c r="K331" s="416">
        <v>234.17877714070599</v>
      </c>
      <c r="L331" s="413" t="s">
        <v>680</v>
      </c>
      <c r="M331" s="416">
        <v>234.17877714070599</v>
      </c>
      <c r="N331" s="413" t="s">
        <v>2524</v>
      </c>
      <c r="O331" s="416">
        <v>2344068.0244695423</v>
      </c>
      <c r="P331" s="413" t="s">
        <v>2568</v>
      </c>
    </row>
    <row r="332" spans="1:16" ht="39" customHeight="1">
      <c r="A332" s="413" t="s">
        <v>2569</v>
      </c>
      <c r="B332" s="414" t="s">
        <v>21</v>
      </c>
      <c r="C332" s="414"/>
      <c r="D332" s="414" t="s">
        <v>2570</v>
      </c>
      <c r="E332" s="414" t="s">
        <v>730</v>
      </c>
      <c r="F332" s="415" t="s">
        <v>711</v>
      </c>
      <c r="G332" s="413">
        <v>8.9896939507678635</v>
      </c>
      <c r="H332" s="413" t="s">
        <v>680</v>
      </c>
      <c r="I332" s="419">
        <v>25.867493</v>
      </c>
      <c r="J332" s="413" t="s">
        <v>680</v>
      </c>
      <c r="K332" s="416">
        <v>232.54084534363005</v>
      </c>
      <c r="L332" s="413" t="s">
        <v>680</v>
      </c>
      <c r="M332" s="416">
        <v>232.54084534363005</v>
      </c>
      <c r="N332" s="413" t="s">
        <v>2524</v>
      </c>
      <c r="O332" s="416">
        <v>2344300.5653148862</v>
      </c>
      <c r="P332" s="413" t="s">
        <v>2571</v>
      </c>
    </row>
    <row r="333" spans="1:16" ht="26.1" customHeight="1">
      <c r="A333" s="413" t="s">
        <v>1862</v>
      </c>
      <c r="B333" s="414" t="s">
        <v>21</v>
      </c>
      <c r="C333" s="414"/>
      <c r="D333" s="414" t="s">
        <v>1863</v>
      </c>
      <c r="E333" s="414" t="s">
        <v>727</v>
      </c>
      <c r="F333" s="415" t="s">
        <v>6</v>
      </c>
      <c r="G333" s="413">
        <v>19.988593787206181</v>
      </c>
      <c r="H333" s="413" t="s">
        <v>680</v>
      </c>
      <c r="I333" s="419">
        <v>11.409481</v>
      </c>
      <c r="J333" s="413" t="s">
        <v>680</v>
      </c>
      <c r="K333" s="416">
        <v>228.05948103184696</v>
      </c>
      <c r="L333" s="413" t="s">
        <v>680</v>
      </c>
      <c r="M333" s="416">
        <v>228.05948103184696</v>
      </c>
      <c r="N333" s="413" t="s">
        <v>2524</v>
      </c>
      <c r="O333" s="416">
        <v>2344528.6247959179</v>
      </c>
      <c r="P333" s="413" t="s">
        <v>2572</v>
      </c>
    </row>
    <row r="334" spans="1:16" ht="24" customHeight="1">
      <c r="A334" s="413" t="s">
        <v>2003</v>
      </c>
      <c r="B334" s="414" t="s">
        <v>21</v>
      </c>
      <c r="C334" s="414"/>
      <c r="D334" s="414" t="s">
        <v>2004</v>
      </c>
      <c r="E334" s="414" t="s">
        <v>727</v>
      </c>
      <c r="F334" s="415" t="s">
        <v>6</v>
      </c>
      <c r="G334" s="413">
        <v>5.9965781361618546</v>
      </c>
      <c r="H334" s="413" t="s">
        <v>680</v>
      </c>
      <c r="I334" s="419">
        <v>38.023027999999996</v>
      </c>
      <c r="J334" s="413" t="s">
        <v>680</v>
      </c>
      <c r="K334" s="416">
        <v>228.00805837547</v>
      </c>
      <c r="L334" s="413" t="s">
        <v>680</v>
      </c>
      <c r="M334" s="416">
        <v>228.00805837547</v>
      </c>
      <c r="N334" s="413" t="s">
        <v>2524</v>
      </c>
      <c r="O334" s="416">
        <v>2344756.6328542936</v>
      </c>
      <c r="P334" s="413" t="s">
        <v>2575</v>
      </c>
    </row>
    <row r="335" spans="1:16" ht="26.1" customHeight="1">
      <c r="A335" s="413" t="s">
        <v>2535</v>
      </c>
      <c r="B335" s="414" t="s">
        <v>65</v>
      </c>
      <c r="C335" s="414"/>
      <c r="D335" s="414" t="s">
        <v>2536</v>
      </c>
      <c r="E335" s="414" t="s">
        <v>727</v>
      </c>
      <c r="F335" s="415" t="s">
        <v>990</v>
      </c>
      <c r="G335" s="413">
        <v>86.617244075422107</v>
      </c>
      <c r="H335" s="413" t="s">
        <v>680</v>
      </c>
      <c r="I335" s="419">
        <v>2.6240519999999998</v>
      </c>
      <c r="J335" s="413" t="s">
        <v>680</v>
      </c>
      <c r="K335" s="416">
        <v>227.28815255059953</v>
      </c>
      <c r="L335" s="413" t="s">
        <v>680</v>
      </c>
      <c r="M335" s="416">
        <v>227.28815255059953</v>
      </c>
      <c r="N335" s="413" t="s">
        <v>2524</v>
      </c>
      <c r="O335" s="416">
        <v>2344983.9210068439</v>
      </c>
      <c r="P335" s="413" t="s">
        <v>2578</v>
      </c>
    </row>
    <row r="336" spans="1:16" ht="26.1" customHeight="1">
      <c r="A336" s="413" t="s">
        <v>1216</v>
      </c>
      <c r="B336" s="414" t="s">
        <v>21</v>
      </c>
      <c r="C336" s="414"/>
      <c r="D336" s="414" t="s">
        <v>1217</v>
      </c>
      <c r="E336" s="414" t="s">
        <v>727</v>
      </c>
      <c r="F336" s="415" t="s">
        <v>6</v>
      </c>
      <c r="G336" s="413">
        <v>239.85821141539762</v>
      </c>
      <c r="H336" s="413" t="s">
        <v>680</v>
      </c>
      <c r="I336" s="419">
        <v>0.93899900000000003</v>
      </c>
      <c r="J336" s="413" t="s">
        <v>680</v>
      </c>
      <c r="K336" s="416">
        <v>225.22662066084695</v>
      </c>
      <c r="L336" s="413" t="s">
        <v>680</v>
      </c>
      <c r="M336" s="416">
        <v>225.22662066084695</v>
      </c>
      <c r="N336" s="413" t="s">
        <v>2524</v>
      </c>
      <c r="O336" s="416">
        <v>2345209.147627505</v>
      </c>
      <c r="P336" s="413" t="s">
        <v>2579</v>
      </c>
    </row>
    <row r="337" spans="1:16" ht="39" customHeight="1">
      <c r="A337" s="413" t="s">
        <v>3279</v>
      </c>
      <c r="B337" s="414" t="s">
        <v>21</v>
      </c>
      <c r="C337" s="414"/>
      <c r="D337" s="414" t="s">
        <v>3278</v>
      </c>
      <c r="E337" s="414" t="s">
        <v>727</v>
      </c>
      <c r="F337" s="415" t="s">
        <v>6</v>
      </c>
      <c r="G337" s="413">
        <v>33.315988694825904</v>
      </c>
      <c r="H337" s="413" t="s">
        <v>680</v>
      </c>
      <c r="I337" s="419">
        <v>6.5729930000000003</v>
      </c>
      <c r="J337" s="413" t="s">
        <v>680</v>
      </c>
      <c r="K337" s="416">
        <v>218.98576047916978</v>
      </c>
      <c r="L337" s="413" t="s">
        <v>680</v>
      </c>
      <c r="M337" s="416">
        <v>218.98576047916978</v>
      </c>
      <c r="N337" s="413" t="s">
        <v>2524</v>
      </c>
      <c r="O337" s="416">
        <v>2345428.1333879838</v>
      </c>
      <c r="P337" s="413" t="s">
        <v>2580</v>
      </c>
    </row>
    <row r="338" spans="1:16" ht="39" customHeight="1">
      <c r="A338" s="413" t="s">
        <v>2581</v>
      </c>
      <c r="B338" s="414" t="s">
        <v>65</v>
      </c>
      <c r="C338" s="414"/>
      <c r="D338" s="414" t="s">
        <v>2582</v>
      </c>
      <c r="E338" s="414" t="s">
        <v>727</v>
      </c>
      <c r="F338" s="415" t="s">
        <v>954</v>
      </c>
      <c r="G338" s="413">
        <v>20.010341377246661</v>
      </c>
      <c r="H338" s="413" t="s">
        <v>680</v>
      </c>
      <c r="I338" s="419">
        <v>10.856372</v>
      </c>
      <c r="J338" s="413" t="s">
        <v>680</v>
      </c>
      <c r="K338" s="416">
        <v>217.23970983838208</v>
      </c>
      <c r="L338" s="413" t="s">
        <v>680</v>
      </c>
      <c r="M338" s="416">
        <v>217.23970983838208</v>
      </c>
      <c r="N338" s="413" t="s">
        <v>2524</v>
      </c>
      <c r="O338" s="416">
        <v>2345645.3730978225</v>
      </c>
      <c r="P338" s="413" t="s">
        <v>2583</v>
      </c>
    </row>
    <row r="339" spans="1:16" ht="65.099999999999994" customHeight="1">
      <c r="A339" s="413" t="s">
        <v>2573</v>
      </c>
      <c r="B339" s="414" t="s">
        <v>21</v>
      </c>
      <c r="C339" s="414"/>
      <c r="D339" s="414" t="s">
        <v>2574</v>
      </c>
      <c r="E339" s="414" t="s">
        <v>1558</v>
      </c>
      <c r="F339" s="415" t="s">
        <v>6</v>
      </c>
      <c r="G339" s="413">
        <v>1.4705325999223763E-2</v>
      </c>
      <c r="H339" s="413" t="s">
        <v>680</v>
      </c>
      <c r="I339" s="419">
        <v>14702.409</v>
      </c>
      <c r="J339" s="413" t="s">
        <v>680</v>
      </c>
      <c r="K339" s="416">
        <v>216.20371731892143</v>
      </c>
      <c r="L339" s="413" t="s">
        <v>680</v>
      </c>
      <c r="M339" s="416">
        <v>216.20371731892143</v>
      </c>
      <c r="N339" s="413" t="s">
        <v>2524</v>
      </c>
      <c r="O339" s="416">
        <v>2345861.5768151414</v>
      </c>
      <c r="P339" s="413" t="s">
        <v>2584</v>
      </c>
    </row>
    <row r="340" spans="1:16" ht="26.1" customHeight="1">
      <c r="A340" s="413" t="s">
        <v>2041</v>
      </c>
      <c r="B340" s="414" t="s">
        <v>65</v>
      </c>
      <c r="C340" s="414"/>
      <c r="D340" s="414" t="s">
        <v>2042</v>
      </c>
      <c r="E340" s="414" t="s">
        <v>727</v>
      </c>
      <c r="F340" s="415" t="s">
        <v>1095</v>
      </c>
      <c r="G340" s="413">
        <v>99.942968936030908</v>
      </c>
      <c r="H340" s="413" t="s">
        <v>680</v>
      </c>
      <c r="I340" s="419">
        <v>2.122395</v>
      </c>
      <c r="J340" s="413" t="s">
        <v>680</v>
      </c>
      <c r="K340" s="416">
        <v>212.11845755498732</v>
      </c>
      <c r="L340" s="413" t="s">
        <v>680</v>
      </c>
      <c r="M340" s="416">
        <v>212.11845755498732</v>
      </c>
      <c r="N340" s="413" t="s">
        <v>2524</v>
      </c>
      <c r="O340" s="416">
        <v>2346073.6952726962</v>
      </c>
      <c r="P340" s="413" t="s">
        <v>2585</v>
      </c>
    </row>
    <row r="341" spans="1:16" ht="26.1" customHeight="1">
      <c r="A341" s="413" t="s">
        <v>2588</v>
      </c>
      <c r="B341" s="414" t="s">
        <v>65</v>
      </c>
      <c r="C341" s="414"/>
      <c r="D341" s="414" t="s">
        <v>2589</v>
      </c>
      <c r="E341" s="414" t="s">
        <v>730</v>
      </c>
      <c r="F341" s="415" t="s">
        <v>711</v>
      </c>
      <c r="G341" s="413">
        <v>5.7158909064222039</v>
      </c>
      <c r="H341" s="413" t="s">
        <v>680</v>
      </c>
      <c r="I341" s="419">
        <v>36.306717910000003</v>
      </c>
      <c r="J341" s="413" t="s">
        <v>680</v>
      </c>
      <c r="K341" s="416">
        <v>207.52523874380518</v>
      </c>
      <c r="L341" s="413" t="s">
        <v>680</v>
      </c>
      <c r="M341" s="416">
        <v>207.52523874380518</v>
      </c>
      <c r="N341" s="413" t="s">
        <v>2524</v>
      </c>
      <c r="O341" s="416">
        <v>2346281.2205114402</v>
      </c>
      <c r="P341" s="413" t="s">
        <v>2586</v>
      </c>
    </row>
    <row r="342" spans="1:16" ht="26.1" customHeight="1">
      <c r="A342" s="413" t="s">
        <v>2620</v>
      </c>
      <c r="B342" s="414" t="s">
        <v>21</v>
      </c>
      <c r="C342" s="414"/>
      <c r="D342" s="414" t="s">
        <v>2621</v>
      </c>
      <c r="E342" s="414" t="s">
        <v>730</v>
      </c>
      <c r="F342" s="415" t="s">
        <v>711</v>
      </c>
      <c r="G342" s="413">
        <v>8.6924915686870925</v>
      </c>
      <c r="H342" s="413" t="s">
        <v>680</v>
      </c>
      <c r="I342" s="419">
        <v>23.835139000000002</v>
      </c>
      <c r="J342" s="413" t="s">
        <v>680</v>
      </c>
      <c r="K342" s="416">
        <v>207.18674479598491</v>
      </c>
      <c r="L342" s="413" t="s">
        <v>680</v>
      </c>
      <c r="M342" s="416">
        <v>207.18674479598491</v>
      </c>
      <c r="N342" s="413" t="s">
        <v>2524</v>
      </c>
      <c r="O342" s="416">
        <v>2346488.4072562358</v>
      </c>
      <c r="P342" s="413" t="s">
        <v>2586</v>
      </c>
    </row>
    <row r="343" spans="1:16" ht="26.1" customHeight="1">
      <c r="A343" s="413" t="s">
        <v>1906</v>
      </c>
      <c r="B343" s="414" t="s">
        <v>705</v>
      </c>
      <c r="C343" s="414"/>
      <c r="D343" s="414" t="s">
        <v>1907</v>
      </c>
      <c r="E343" s="414" t="s">
        <v>727</v>
      </c>
      <c r="F343" s="415" t="s">
        <v>6</v>
      </c>
      <c r="G343" s="413">
        <v>2.9982890680809273</v>
      </c>
      <c r="H343" s="413" t="s">
        <v>680</v>
      </c>
      <c r="I343" s="419">
        <v>68.186762999999999</v>
      </c>
      <c r="J343" s="413" t="s">
        <v>680</v>
      </c>
      <c r="K343" s="416">
        <v>204.44362609072505</v>
      </c>
      <c r="L343" s="413" t="s">
        <v>680</v>
      </c>
      <c r="M343" s="416">
        <v>204.44362609072505</v>
      </c>
      <c r="N343" s="413" t="s">
        <v>2524</v>
      </c>
      <c r="O343" s="416">
        <v>2346692.8508823267</v>
      </c>
      <c r="P343" s="413" t="s">
        <v>2587</v>
      </c>
    </row>
    <row r="344" spans="1:16" ht="24" customHeight="1">
      <c r="A344" s="413" t="s">
        <v>2595</v>
      </c>
      <c r="B344" s="414" t="s">
        <v>65</v>
      </c>
      <c r="C344" s="414"/>
      <c r="D344" s="414" t="s">
        <v>2596</v>
      </c>
      <c r="E344" s="414" t="s">
        <v>727</v>
      </c>
      <c r="F344" s="415" t="s">
        <v>781</v>
      </c>
      <c r="G344" s="413">
        <v>0.93915668331218116</v>
      </c>
      <c r="H344" s="413" t="s">
        <v>680</v>
      </c>
      <c r="I344" s="419">
        <v>211.14910348999999</v>
      </c>
      <c r="J344" s="413" t="s">
        <v>680</v>
      </c>
      <c r="K344" s="416">
        <v>198.30209171800891</v>
      </c>
      <c r="L344" s="413" t="s">
        <v>680</v>
      </c>
      <c r="M344" s="416">
        <v>198.30209171800891</v>
      </c>
      <c r="N344" s="413" t="s">
        <v>2524</v>
      </c>
      <c r="O344" s="416">
        <v>2346891.1529740449</v>
      </c>
      <c r="P344" s="413" t="s">
        <v>2590</v>
      </c>
    </row>
    <row r="345" spans="1:16" ht="26.1" customHeight="1">
      <c r="A345" s="413" t="s">
        <v>1503</v>
      </c>
      <c r="B345" s="414" t="s">
        <v>21</v>
      </c>
      <c r="C345" s="414"/>
      <c r="D345" s="414" t="s">
        <v>1504</v>
      </c>
      <c r="E345" s="414" t="s">
        <v>727</v>
      </c>
      <c r="F345" s="415" t="s">
        <v>6</v>
      </c>
      <c r="G345" s="413">
        <v>11.993156272323709</v>
      </c>
      <c r="H345" s="413" t="s">
        <v>680</v>
      </c>
      <c r="I345" s="419">
        <v>15.988709</v>
      </c>
      <c r="J345" s="413" t="s">
        <v>680</v>
      </c>
      <c r="K345" s="416">
        <v>191.75508562970853</v>
      </c>
      <c r="L345" s="413" t="s">
        <v>680</v>
      </c>
      <c r="M345" s="416">
        <v>191.75508562970853</v>
      </c>
      <c r="N345" s="413" t="s">
        <v>2524</v>
      </c>
      <c r="O345" s="416">
        <v>2347082.9080596743</v>
      </c>
      <c r="P345" s="413" t="s">
        <v>2591</v>
      </c>
    </row>
    <row r="346" spans="1:16" ht="26.1" customHeight="1">
      <c r="A346" s="413" t="s">
        <v>2608</v>
      </c>
      <c r="B346" s="414" t="s">
        <v>21</v>
      </c>
      <c r="C346" s="414"/>
      <c r="D346" s="414" t="s">
        <v>2609</v>
      </c>
      <c r="E346" s="414" t="s">
        <v>3293</v>
      </c>
      <c r="F346" s="415" t="s">
        <v>711</v>
      </c>
      <c r="G346" s="413">
        <v>67.711641294473964</v>
      </c>
      <c r="H346" s="413" t="s">
        <v>680</v>
      </c>
      <c r="I346" s="419">
        <v>2.8041339999999999</v>
      </c>
      <c r="J346" s="413" t="s">
        <v>680</v>
      </c>
      <c r="K346" s="416">
        <v>189.87251554963845</v>
      </c>
      <c r="L346" s="413" t="s">
        <v>680</v>
      </c>
      <c r="M346" s="416">
        <v>189.87251554963845</v>
      </c>
      <c r="N346" s="413" t="s">
        <v>2524</v>
      </c>
      <c r="O346" s="416">
        <v>2347272.7805752242</v>
      </c>
      <c r="P346" s="413" t="s">
        <v>2592</v>
      </c>
    </row>
    <row r="347" spans="1:16" ht="26.1" customHeight="1">
      <c r="A347" s="413" t="s">
        <v>1920</v>
      </c>
      <c r="B347" s="414" t="s">
        <v>65</v>
      </c>
      <c r="C347" s="414"/>
      <c r="D347" s="414" t="s">
        <v>1921</v>
      </c>
      <c r="E347" s="414" t="s">
        <v>727</v>
      </c>
      <c r="F347" s="415" t="s">
        <v>990</v>
      </c>
      <c r="G347" s="413">
        <v>866.17238878387718</v>
      </c>
      <c r="H347" s="413" t="s">
        <v>680</v>
      </c>
      <c r="I347" s="419">
        <v>0.218671</v>
      </c>
      <c r="J347" s="413" t="s">
        <v>680</v>
      </c>
      <c r="K347" s="416">
        <v>189.40678242775923</v>
      </c>
      <c r="L347" s="413" t="s">
        <v>680</v>
      </c>
      <c r="M347" s="416">
        <v>189.40678242775923</v>
      </c>
      <c r="N347" s="413" t="s">
        <v>2524</v>
      </c>
      <c r="O347" s="416">
        <v>2347462.187357652</v>
      </c>
      <c r="P347" s="413" t="s">
        <v>2593</v>
      </c>
    </row>
    <row r="348" spans="1:16" ht="26.1" customHeight="1">
      <c r="A348" s="413" t="s">
        <v>1682</v>
      </c>
      <c r="B348" s="414" t="s">
        <v>65</v>
      </c>
      <c r="C348" s="414"/>
      <c r="D348" s="414" t="s">
        <v>1683</v>
      </c>
      <c r="E348" s="414" t="s">
        <v>727</v>
      </c>
      <c r="F348" s="415" t="s">
        <v>990</v>
      </c>
      <c r="G348" s="413">
        <v>3.9977187574412363</v>
      </c>
      <c r="H348" s="413" t="s">
        <v>680</v>
      </c>
      <c r="I348" s="419">
        <v>46.255347999999998</v>
      </c>
      <c r="J348" s="413" t="s">
        <v>680</v>
      </c>
      <c r="K348" s="416">
        <v>184.91587233157196</v>
      </c>
      <c r="L348" s="413" t="s">
        <v>680</v>
      </c>
      <c r="M348" s="416">
        <v>184.91587233157196</v>
      </c>
      <c r="N348" s="413" t="s">
        <v>2524</v>
      </c>
      <c r="O348" s="416">
        <v>2347647.1032299832</v>
      </c>
      <c r="P348" s="413" t="s">
        <v>2593</v>
      </c>
    </row>
    <row r="349" spans="1:16" ht="26.1" customHeight="1">
      <c r="A349" s="413" t="s">
        <v>2617</v>
      </c>
      <c r="B349" s="414" t="s">
        <v>65</v>
      </c>
      <c r="C349" s="414"/>
      <c r="D349" s="414" t="s">
        <v>2618</v>
      </c>
      <c r="E349" s="414" t="s">
        <v>727</v>
      </c>
      <c r="F349" s="415" t="s">
        <v>1095</v>
      </c>
      <c r="G349" s="413">
        <v>10.307447198740666</v>
      </c>
      <c r="H349" s="413" t="s">
        <v>680</v>
      </c>
      <c r="I349" s="419">
        <v>17.107790000000001</v>
      </c>
      <c r="J349" s="413" t="s">
        <v>680</v>
      </c>
      <c r="K349" s="416">
        <v>176.33764211214358</v>
      </c>
      <c r="L349" s="413" t="s">
        <v>680</v>
      </c>
      <c r="M349" s="416">
        <v>176.33764211214358</v>
      </c>
      <c r="N349" s="413" t="s">
        <v>2524</v>
      </c>
      <c r="O349" s="416">
        <v>2347823.4408720955</v>
      </c>
      <c r="P349" s="413" t="s">
        <v>2594</v>
      </c>
    </row>
    <row r="350" spans="1:16" ht="51.95" customHeight="1">
      <c r="A350" s="413" t="s">
        <v>2602</v>
      </c>
      <c r="B350" s="414" t="s">
        <v>65</v>
      </c>
      <c r="C350" s="414"/>
      <c r="D350" s="414" t="s">
        <v>2603</v>
      </c>
      <c r="E350" s="414" t="s">
        <v>730</v>
      </c>
      <c r="F350" s="415" t="s">
        <v>711</v>
      </c>
      <c r="G350" s="413">
        <v>3.8016698300325666</v>
      </c>
      <c r="H350" s="413" t="s">
        <v>680</v>
      </c>
      <c r="I350" s="419">
        <v>46.120672390000003</v>
      </c>
      <c r="J350" s="413" t="s">
        <v>680</v>
      </c>
      <c r="K350" s="416">
        <v>175.33556876587897</v>
      </c>
      <c r="L350" s="413" t="s">
        <v>680</v>
      </c>
      <c r="M350" s="416">
        <v>175.33556876587897</v>
      </c>
      <c r="N350" s="413" t="s">
        <v>2524</v>
      </c>
      <c r="O350" s="416">
        <v>2347998.7764408616</v>
      </c>
      <c r="P350" s="413" t="s">
        <v>2597</v>
      </c>
    </row>
    <row r="351" spans="1:16" ht="26.1" customHeight="1">
      <c r="A351" s="413" t="s">
        <v>1238</v>
      </c>
      <c r="B351" s="414" t="s">
        <v>21</v>
      </c>
      <c r="C351" s="414"/>
      <c r="D351" s="414" t="s">
        <v>1239</v>
      </c>
      <c r="E351" s="414" t="s">
        <v>727</v>
      </c>
      <c r="F351" s="415" t="s">
        <v>6</v>
      </c>
      <c r="G351" s="413">
        <v>599.10612842765852</v>
      </c>
      <c r="H351" s="413" t="s">
        <v>680</v>
      </c>
      <c r="I351" s="419">
        <v>0.28298600000000002</v>
      </c>
      <c r="J351" s="413" t="s">
        <v>680</v>
      </c>
      <c r="K351" s="416">
        <v>169.53864685922937</v>
      </c>
      <c r="L351" s="413" t="s">
        <v>680</v>
      </c>
      <c r="M351" s="416">
        <v>169.53864685922937</v>
      </c>
      <c r="N351" s="413" t="s">
        <v>2524</v>
      </c>
      <c r="O351" s="416">
        <v>2348168.3150877208</v>
      </c>
      <c r="P351" s="413" t="s">
        <v>2600</v>
      </c>
    </row>
    <row r="352" spans="1:16" ht="39" customHeight="1">
      <c r="A352" s="413" t="s">
        <v>2598</v>
      </c>
      <c r="B352" s="414" t="s">
        <v>21</v>
      </c>
      <c r="C352" s="414"/>
      <c r="D352" s="414" t="s">
        <v>2599</v>
      </c>
      <c r="E352" s="414" t="s">
        <v>1558</v>
      </c>
      <c r="F352" s="415" t="s">
        <v>6</v>
      </c>
      <c r="G352" s="413">
        <v>1.4672461613931742E-3</v>
      </c>
      <c r="H352" s="413" t="s">
        <v>680</v>
      </c>
      <c r="I352" s="419">
        <v>115336.57829400001</v>
      </c>
      <c r="J352" s="413" t="s">
        <v>680</v>
      </c>
      <c r="K352" s="416">
        <v>169.22715177009479</v>
      </c>
      <c r="L352" s="413" t="s">
        <v>680</v>
      </c>
      <c r="M352" s="416">
        <v>169.22715177009479</v>
      </c>
      <c r="N352" s="413" t="s">
        <v>2524</v>
      </c>
      <c r="O352" s="416">
        <v>2348337.5422394909</v>
      </c>
      <c r="P352" s="413" t="s">
        <v>2600</v>
      </c>
    </row>
    <row r="353" spans="1:16" ht="24" customHeight="1">
      <c r="A353" s="413" t="s">
        <v>3607</v>
      </c>
      <c r="B353" s="414" t="s">
        <v>21</v>
      </c>
      <c r="C353" s="414"/>
      <c r="D353" s="414" t="s">
        <v>3608</v>
      </c>
      <c r="E353" s="414" t="s">
        <v>727</v>
      </c>
      <c r="F353" s="415" t="s">
        <v>6</v>
      </c>
      <c r="G353" s="413">
        <v>9.9942968936030905</v>
      </c>
      <c r="H353" s="413" t="s">
        <v>680</v>
      </c>
      <c r="I353" s="419">
        <v>16.889119000000001</v>
      </c>
      <c r="J353" s="413" t="s">
        <v>680</v>
      </c>
      <c r="K353" s="416">
        <v>168.79486955739293</v>
      </c>
      <c r="L353" s="413" t="s">
        <v>680</v>
      </c>
      <c r="M353" s="416">
        <v>168.79486955739293</v>
      </c>
      <c r="N353" s="413" t="s">
        <v>2524</v>
      </c>
      <c r="O353" s="416">
        <v>2348506.3371090484</v>
      </c>
      <c r="P353" s="413" t="s">
        <v>2601</v>
      </c>
    </row>
    <row r="354" spans="1:16" ht="24" customHeight="1">
      <c r="A354" s="413" t="s">
        <v>2024</v>
      </c>
      <c r="B354" s="414" t="s">
        <v>21</v>
      </c>
      <c r="C354" s="414"/>
      <c r="D354" s="414" t="s">
        <v>2025</v>
      </c>
      <c r="E354" s="414" t="s">
        <v>727</v>
      </c>
      <c r="F354" s="415" t="s">
        <v>6</v>
      </c>
      <c r="G354" s="413">
        <v>0.99942968936030907</v>
      </c>
      <c r="H354" s="413" t="s">
        <v>680</v>
      </c>
      <c r="I354" s="419">
        <v>166.52439799999999</v>
      </c>
      <c r="J354" s="413" t="s">
        <v>680</v>
      </c>
      <c r="K354" s="416">
        <v>166.42942736405249</v>
      </c>
      <c r="L354" s="413" t="s">
        <v>680</v>
      </c>
      <c r="M354" s="416">
        <v>166.42942736405249</v>
      </c>
      <c r="N354" s="413" t="s">
        <v>2524</v>
      </c>
      <c r="O354" s="416">
        <v>2348672.7665364123</v>
      </c>
      <c r="P354" s="413" t="s">
        <v>2606</v>
      </c>
    </row>
    <row r="355" spans="1:16" ht="26.1" customHeight="1">
      <c r="A355" s="413" t="s">
        <v>2110</v>
      </c>
      <c r="B355" s="414" t="s">
        <v>65</v>
      </c>
      <c r="C355" s="414"/>
      <c r="D355" s="414" t="s">
        <v>2111</v>
      </c>
      <c r="E355" s="414" t="s">
        <v>727</v>
      </c>
      <c r="F355" s="415" t="s">
        <v>990</v>
      </c>
      <c r="G355" s="413">
        <v>10.041469974940897</v>
      </c>
      <c r="H355" s="413" t="s">
        <v>680</v>
      </c>
      <c r="I355" s="419">
        <v>16.516092</v>
      </c>
      <c r="J355" s="413" t="s">
        <v>680</v>
      </c>
      <c r="K355" s="416">
        <v>165.84584192136157</v>
      </c>
      <c r="L355" s="413" t="s">
        <v>680</v>
      </c>
      <c r="M355" s="416">
        <v>165.84584192136157</v>
      </c>
      <c r="N355" s="413" t="s">
        <v>2524</v>
      </c>
      <c r="O355" s="416">
        <v>2348838.6123783337</v>
      </c>
      <c r="P355" s="413" t="s">
        <v>2606</v>
      </c>
    </row>
    <row r="356" spans="1:16" ht="51.95" customHeight="1">
      <c r="A356" s="413" t="s">
        <v>2604</v>
      </c>
      <c r="B356" s="414" t="s">
        <v>21</v>
      </c>
      <c r="C356" s="414"/>
      <c r="D356" s="414" t="s">
        <v>2605</v>
      </c>
      <c r="E356" s="414" t="s">
        <v>727</v>
      </c>
      <c r="F356" s="415" t="s">
        <v>74</v>
      </c>
      <c r="G356" s="413">
        <v>7.2958367323302564</v>
      </c>
      <c r="H356" s="413" t="s">
        <v>680</v>
      </c>
      <c r="I356" s="419">
        <v>22.574565</v>
      </c>
      <c r="J356" s="413" t="s">
        <v>680</v>
      </c>
      <c r="K356" s="416">
        <v>164.70034054337697</v>
      </c>
      <c r="L356" s="413" t="s">
        <v>680</v>
      </c>
      <c r="M356" s="416">
        <v>164.70034054337697</v>
      </c>
      <c r="N356" s="413" t="s">
        <v>2524</v>
      </c>
      <c r="O356" s="416">
        <v>2349003.3127188771</v>
      </c>
      <c r="P356" s="413" t="s">
        <v>2607</v>
      </c>
    </row>
    <row r="357" spans="1:16" ht="26.1" customHeight="1">
      <c r="A357" s="413" t="s">
        <v>2107</v>
      </c>
      <c r="B357" s="414" t="s">
        <v>65</v>
      </c>
      <c r="C357" s="414"/>
      <c r="D357" s="414" t="s">
        <v>2108</v>
      </c>
      <c r="E357" s="414" t="s">
        <v>727</v>
      </c>
      <c r="F357" s="415" t="s">
        <v>990</v>
      </c>
      <c r="G357" s="413">
        <v>956.51086380266281</v>
      </c>
      <c r="H357" s="413" t="s">
        <v>680</v>
      </c>
      <c r="I357" s="419">
        <v>0.16721900000000001</v>
      </c>
      <c r="J357" s="413" t="s">
        <v>680</v>
      </c>
      <c r="K357" s="416">
        <v>159.94679013421748</v>
      </c>
      <c r="L357" s="413" t="s">
        <v>680</v>
      </c>
      <c r="M357" s="416">
        <v>159.94679013421748</v>
      </c>
      <c r="N357" s="413" t="s">
        <v>2524</v>
      </c>
      <c r="O357" s="416">
        <v>2349163.2595090112</v>
      </c>
      <c r="P357" s="413" t="s">
        <v>2612</v>
      </c>
    </row>
    <row r="358" spans="1:16" ht="39" customHeight="1">
      <c r="A358" s="413" t="s">
        <v>2610</v>
      </c>
      <c r="B358" s="414" t="s">
        <v>21</v>
      </c>
      <c r="C358" s="414"/>
      <c r="D358" s="414" t="s">
        <v>2611</v>
      </c>
      <c r="E358" s="414" t="s">
        <v>727</v>
      </c>
      <c r="F358" s="415" t="s">
        <v>6</v>
      </c>
      <c r="G358" s="413">
        <v>9.9942968936030905</v>
      </c>
      <c r="H358" s="413" t="s">
        <v>680</v>
      </c>
      <c r="I358" s="419">
        <v>15.821490000000001</v>
      </c>
      <c r="J358" s="413" t="s">
        <v>680</v>
      </c>
      <c r="K358" s="416">
        <v>158.12466835917238</v>
      </c>
      <c r="L358" s="413" t="s">
        <v>680</v>
      </c>
      <c r="M358" s="416">
        <v>158.12466835917238</v>
      </c>
      <c r="N358" s="413" t="s">
        <v>2524</v>
      </c>
      <c r="O358" s="416">
        <v>2349321.3841773705</v>
      </c>
      <c r="P358" s="413" t="s">
        <v>2612</v>
      </c>
    </row>
    <row r="359" spans="1:16" ht="39" customHeight="1">
      <c r="A359" s="413" t="s">
        <v>1085</v>
      </c>
      <c r="B359" s="414" t="s">
        <v>21</v>
      </c>
      <c r="C359" s="414"/>
      <c r="D359" s="414" t="s">
        <v>1086</v>
      </c>
      <c r="E359" s="414" t="s">
        <v>727</v>
      </c>
      <c r="F359" s="415" t="s">
        <v>918</v>
      </c>
      <c r="G359" s="413">
        <v>6.985804176092671</v>
      </c>
      <c r="H359" s="413" t="s">
        <v>680</v>
      </c>
      <c r="I359" s="419">
        <v>22.497387</v>
      </c>
      <c r="J359" s="413" t="s">
        <v>680</v>
      </c>
      <c r="K359" s="416">
        <v>157.16234005577297</v>
      </c>
      <c r="L359" s="413" t="s">
        <v>680</v>
      </c>
      <c r="M359" s="416">
        <v>157.16234005577297</v>
      </c>
      <c r="N359" s="413" t="s">
        <v>2524</v>
      </c>
      <c r="O359" s="416">
        <v>2349478.5465174261</v>
      </c>
      <c r="P359" s="413" t="s">
        <v>2613</v>
      </c>
    </row>
    <row r="360" spans="1:16" ht="39" customHeight="1">
      <c r="A360" s="413" t="s">
        <v>1844</v>
      </c>
      <c r="B360" s="414" t="s">
        <v>21</v>
      </c>
      <c r="C360" s="414"/>
      <c r="D360" s="414" t="s">
        <v>1845</v>
      </c>
      <c r="E360" s="414" t="s">
        <v>727</v>
      </c>
      <c r="F360" s="415" t="s">
        <v>6</v>
      </c>
      <c r="G360" s="413">
        <v>3.9977187574412363</v>
      </c>
      <c r="H360" s="413" t="s">
        <v>680</v>
      </c>
      <c r="I360" s="419">
        <v>38.859122999999997</v>
      </c>
      <c r="J360" s="413" t="s">
        <v>680</v>
      </c>
      <c r="K360" s="416">
        <v>155.34784491481616</v>
      </c>
      <c r="L360" s="413" t="s">
        <v>680</v>
      </c>
      <c r="M360" s="416">
        <v>155.34784491481616</v>
      </c>
      <c r="N360" s="413" t="s">
        <v>2524</v>
      </c>
      <c r="O360" s="416">
        <v>2349633.8943623411</v>
      </c>
      <c r="P360" s="413" t="s">
        <v>2616</v>
      </c>
    </row>
    <row r="361" spans="1:16" ht="39" customHeight="1">
      <c r="A361" s="413" t="s">
        <v>1914</v>
      </c>
      <c r="B361" s="414" t="s">
        <v>65</v>
      </c>
      <c r="C361" s="414"/>
      <c r="D361" s="414" t="s">
        <v>1915</v>
      </c>
      <c r="E361" s="414" t="s">
        <v>727</v>
      </c>
      <c r="F361" s="415" t="s">
        <v>990</v>
      </c>
      <c r="G361" s="413">
        <v>433.08619439193859</v>
      </c>
      <c r="H361" s="413" t="s">
        <v>680</v>
      </c>
      <c r="I361" s="419">
        <v>0.34730100000000003</v>
      </c>
      <c r="J361" s="413" t="s">
        <v>680</v>
      </c>
      <c r="K361" s="416">
        <v>150.41126839851466</v>
      </c>
      <c r="L361" s="413" t="s">
        <v>680</v>
      </c>
      <c r="M361" s="416">
        <v>150.41126839851466</v>
      </c>
      <c r="N361" s="413" t="s">
        <v>2524</v>
      </c>
      <c r="O361" s="416">
        <v>2349784.3056307393</v>
      </c>
      <c r="P361" s="413" t="s">
        <v>2616</v>
      </c>
    </row>
    <row r="362" spans="1:16" ht="39" customHeight="1">
      <c r="A362" s="413" t="s">
        <v>731</v>
      </c>
      <c r="B362" s="414" t="s">
        <v>21</v>
      </c>
      <c r="C362" s="414"/>
      <c r="D362" s="414" t="s">
        <v>732</v>
      </c>
      <c r="E362" s="414" t="s">
        <v>3293</v>
      </c>
      <c r="F362" s="415" t="s">
        <v>723</v>
      </c>
      <c r="G362" s="413">
        <v>9.9942968936030905</v>
      </c>
      <c r="H362" s="413" t="s">
        <v>680</v>
      </c>
      <c r="I362" s="419">
        <v>14.470874999999999</v>
      </c>
      <c r="J362" s="413" t="s">
        <v>680</v>
      </c>
      <c r="K362" s="416">
        <v>144.62622106021863</v>
      </c>
      <c r="L362" s="413" t="s">
        <v>680</v>
      </c>
      <c r="M362" s="416">
        <v>144.62622106021863</v>
      </c>
      <c r="N362" s="413" t="s">
        <v>2524</v>
      </c>
      <c r="O362" s="416">
        <v>2349928.9318517996</v>
      </c>
      <c r="P362" s="413" t="s">
        <v>2619</v>
      </c>
    </row>
    <row r="363" spans="1:16" ht="39" customHeight="1">
      <c r="A363" s="413" t="s">
        <v>1628</v>
      </c>
      <c r="B363" s="414" t="s">
        <v>21</v>
      </c>
      <c r="C363" s="414"/>
      <c r="D363" s="414" t="s">
        <v>1629</v>
      </c>
      <c r="E363" s="414" t="s">
        <v>727</v>
      </c>
      <c r="F363" s="415" t="s">
        <v>6</v>
      </c>
      <c r="G363" s="413">
        <v>9.9942968936030905</v>
      </c>
      <c r="H363" s="413" t="s">
        <v>680</v>
      </c>
      <c r="I363" s="419">
        <v>14.046396</v>
      </c>
      <c r="J363" s="413" t="s">
        <v>680</v>
      </c>
      <c r="K363" s="416">
        <v>140.38385190911887</v>
      </c>
      <c r="L363" s="413" t="s">
        <v>680</v>
      </c>
      <c r="M363" s="416">
        <v>140.38385190911887</v>
      </c>
      <c r="N363" s="413" t="s">
        <v>2524</v>
      </c>
      <c r="O363" s="416">
        <v>2350069.3157037087</v>
      </c>
      <c r="P363" s="413" t="s">
        <v>2622</v>
      </c>
    </row>
    <row r="364" spans="1:16" ht="26.1" customHeight="1">
      <c r="A364" s="413" t="s">
        <v>3272</v>
      </c>
      <c r="B364" s="414" t="s">
        <v>21</v>
      </c>
      <c r="C364" s="414"/>
      <c r="D364" s="414" t="s">
        <v>3271</v>
      </c>
      <c r="E364" s="414" t="s">
        <v>727</v>
      </c>
      <c r="F364" s="415" t="s">
        <v>6</v>
      </c>
      <c r="G364" s="413">
        <v>34.595315336886451</v>
      </c>
      <c r="H364" s="413" t="s">
        <v>680</v>
      </c>
      <c r="I364" s="419">
        <v>4.0261189999999996</v>
      </c>
      <c r="J364" s="413" t="s">
        <v>680</v>
      </c>
      <c r="K364" s="416">
        <v>139.28485638882995</v>
      </c>
      <c r="L364" s="413" t="s">
        <v>680</v>
      </c>
      <c r="M364" s="416">
        <v>139.28485638882995</v>
      </c>
      <c r="N364" s="413" t="s">
        <v>2524</v>
      </c>
      <c r="O364" s="416">
        <v>2350208.6005600975</v>
      </c>
      <c r="P364" s="413" t="s">
        <v>2622</v>
      </c>
    </row>
    <row r="365" spans="1:16" ht="26.1" customHeight="1">
      <c r="A365" s="413" t="s">
        <v>1546</v>
      </c>
      <c r="B365" s="414" t="s">
        <v>65</v>
      </c>
      <c r="C365" s="414"/>
      <c r="D365" s="414" t="s">
        <v>1547</v>
      </c>
      <c r="E365" s="414" t="s">
        <v>727</v>
      </c>
      <c r="F365" s="415" t="s">
        <v>990</v>
      </c>
      <c r="G365" s="413">
        <v>1.9988593787206181</v>
      </c>
      <c r="H365" s="413" t="s">
        <v>680</v>
      </c>
      <c r="I365" s="419">
        <v>67.993818000000005</v>
      </c>
      <c r="J365" s="413" t="s">
        <v>680</v>
      </c>
      <c r="K365" s="416">
        <v>135.91008080432277</v>
      </c>
      <c r="L365" s="413" t="s">
        <v>680</v>
      </c>
      <c r="M365" s="416">
        <v>135.91008080432277</v>
      </c>
      <c r="N365" s="413" t="s">
        <v>2524</v>
      </c>
      <c r="O365" s="416">
        <v>2350344.510640902</v>
      </c>
      <c r="P365" s="413" t="s">
        <v>2625</v>
      </c>
    </row>
    <row r="366" spans="1:16" ht="26.1" customHeight="1">
      <c r="A366" s="413" t="s">
        <v>2627</v>
      </c>
      <c r="B366" s="414" t="s">
        <v>21</v>
      </c>
      <c r="C366" s="414"/>
      <c r="D366" s="414" t="s">
        <v>2628</v>
      </c>
      <c r="E366" s="414" t="s">
        <v>727</v>
      </c>
      <c r="F366" s="415" t="s">
        <v>6</v>
      </c>
      <c r="G366" s="413">
        <v>1.5547927791440457</v>
      </c>
      <c r="H366" s="413" t="s">
        <v>680</v>
      </c>
      <c r="I366" s="419">
        <v>85.821935999999994</v>
      </c>
      <c r="J366" s="413" t="s">
        <v>680</v>
      </c>
      <c r="K366" s="416">
        <v>133.43532638496242</v>
      </c>
      <c r="L366" s="413" t="s">
        <v>680</v>
      </c>
      <c r="M366" s="416">
        <v>133.43532638496242</v>
      </c>
      <c r="N366" s="413" t="s">
        <v>2524</v>
      </c>
      <c r="O366" s="416">
        <v>2350477.9459672868</v>
      </c>
      <c r="P366" s="413" t="s">
        <v>2625</v>
      </c>
    </row>
    <row r="367" spans="1:16" ht="26.1" customHeight="1">
      <c r="A367" s="413" t="s">
        <v>1866</v>
      </c>
      <c r="B367" s="414" t="s">
        <v>65</v>
      </c>
      <c r="C367" s="414"/>
      <c r="D367" s="414" t="s">
        <v>1867</v>
      </c>
      <c r="E367" s="414" t="s">
        <v>727</v>
      </c>
      <c r="F367" s="415" t="s">
        <v>990</v>
      </c>
      <c r="G367" s="413">
        <v>17.989734408485564</v>
      </c>
      <c r="H367" s="413" t="s">
        <v>680</v>
      </c>
      <c r="I367" s="419">
        <v>7.3962250000000003</v>
      </c>
      <c r="J367" s="413" t="s">
        <v>680</v>
      </c>
      <c r="K367" s="416">
        <v>133.05612337540114</v>
      </c>
      <c r="L367" s="413" t="s">
        <v>680</v>
      </c>
      <c r="M367" s="416">
        <v>133.05612337540114</v>
      </c>
      <c r="N367" s="413" t="s">
        <v>2524</v>
      </c>
      <c r="O367" s="416">
        <v>2350611.0020906623</v>
      </c>
      <c r="P367" s="413" t="s">
        <v>2626</v>
      </c>
    </row>
    <row r="368" spans="1:16" ht="26.1" customHeight="1">
      <c r="A368" s="413" t="s">
        <v>1887</v>
      </c>
      <c r="B368" s="414" t="s">
        <v>21</v>
      </c>
      <c r="C368" s="414"/>
      <c r="D368" s="414" t="s">
        <v>1888</v>
      </c>
      <c r="E368" s="414" t="s">
        <v>727</v>
      </c>
      <c r="F368" s="415" t="s">
        <v>6</v>
      </c>
      <c r="G368" s="413">
        <v>429.75476642493288</v>
      </c>
      <c r="H368" s="413" t="s">
        <v>680</v>
      </c>
      <c r="I368" s="419">
        <v>0.30871199999999999</v>
      </c>
      <c r="J368" s="413" t="s">
        <v>680</v>
      </c>
      <c r="K368" s="416">
        <v>132.67045345257389</v>
      </c>
      <c r="L368" s="413" t="s">
        <v>680</v>
      </c>
      <c r="M368" s="416">
        <v>132.67045345257389</v>
      </c>
      <c r="N368" s="413" t="s">
        <v>2524</v>
      </c>
      <c r="O368" s="416">
        <v>2350743.6725441148</v>
      </c>
      <c r="P368" s="413" t="s">
        <v>2629</v>
      </c>
    </row>
    <row r="369" spans="1:16" ht="26.1" customHeight="1">
      <c r="A369" s="413" t="s">
        <v>1518</v>
      </c>
      <c r="B369" s="414" t="s">
        <v>65</v>
      </c>
      <c r="C369" s="414"/>
      <c r="D369" s="414" t="s">
        <v>1519</v>
      </c>
      <c r="E369" s="414" t="s">
        <v>727</v>
      </c>
      <c r="F369" s="415" t="s">
        <v>781</v>
      </c>
      <c r="G369" s="413">
        <v>0.62150734548498054</v>
      </c>
      <c r="H369" s="413" t="s">
        <v>680</v>
      </c>
      <c r="I369" s="419">
        <v>212.26368244</v>
      </c>
      <c r="J369" s="413" t="s">
        <v>680</v>
      </c>
      <c r="K369" s="416">
        <v>131.92343781615128</v>
      </c>
      <c r="L369" s="413" t="s">
        <v>680</v>
      </c>
      <c r="M369" s="416">
        <v>131.92343781615128</v>
      </c>
      <c r="N369" s="413" t="s">
        <v>2524</v>
      </c>
      <c r="O369" s="416">
        <v>2350875.5959819308</v>
      </c>
      <c r="P369" s="413" t="s">
        <v>2629</v>
      </c>
    </row>
    <row r="370" spans="1:16" ht="26.1" customHeight="1">
      <c r="A370" s="413" t="s">
        <v>2623</v>
      </c>
      <c r="B370" s="414" t="s">
        <v>65</v>
      </c>
      <c r="C370" s="414"/>
      <c r="D370" s="414" t="s">
        <v>2624</v>
      </c>
      <c r="E370" s="414" t="s">
        <v>727</v>
      </c>
      <c r="F370" s="415" t="s">
        <v>954</v>
      </c>
      <c r="G370" s="413">
        <v>5.4896181598152296</v>
      </c>
      <c r="H370" s="413" t="s">
        <v>680</v>
      </c>
      <c r="I370" s="419">
        <v>23.191989</v>
      </c>
      <c r="J370" s="413" t="s">
        <v>680</v>
      </c>
      <c r="K370" s="416">
        <v>127.31516397663505</v>
      </c>
      <c r="L370" s="413" t="s">
        <v>680</v>
      </c>
      <c r="M370" s="416">
        <v>127.31516397663505</v>
      </c>
      <c r="N370" s="413" t="s">
        <v>2524</v>
      </c>
      <c r="O370" s="416">
        <v>2351002.9111459078</v>
      </c>
      <c r="P370" s="413" t="s">
        <v>2630</v>
      </c>
    </row>
    <row r="371" spans="1:16" ht="26.1" customHeight="1">
      <c r="A371" s="413" t="s">
        <v>1520</v>
      </c>
      <c r="B371" s="414" t="s">
        <v>65</v>
      </c>
      <c r="C371" s="414"/>
      <c r="D371" s="414" t="s">
        <v>1521</v>
      </c>
      <c r="E371" s="414" t="s">
        <v>727</v>
      </c>
      <c r="F371" s="415" t="s">
        <v>990</v>
      </c>
      <c r="G371" s="413">
        <v>89.948672042427816</v>
      </c>
      <c r="H371" s="413" t="s">
        <v>680</v>
      </c>
      <c r="I371" s="419">
        <v>1.41493</v>
      </c>
      <c r="J371" s="413" t="s">
        <v>680</v>
      </c>
      <c r="K371" s="416">
        <v>127.27107453299239</v>
      </c>
      <c r="L371" s="413" t="s">
        <v>680</v>
      </c>
      <c r="M371" s="416">
        <v>127.27107453299239</v>
      </c>
      <c r="N371" s="413" t="s">
        <v>2524</v>
      </c>
      <c r="O371" s="416">
        <v>2351130.1822204408</v>
      </c>
      <c r="P371" s="413" t="s">
        <v>2630</v>
      </c>
    </row>
    <row r="372" spans="1:16" ht="39" customHeight="1">
      <c r="A372" s="413" t="s">
        <v>1986</v>
      </c>
      <c r="B372" s="414" t="s">
        <v>21</v>
      </c>
      <c r="C372" s="414"/>
      <c r="D372" s="414" t="s">
        <v>1987</v>
      </c>
      <c r="E372" s="414" t="s">
        <v>727</v>
      </c>
      <c r="F372" s="415" t="s">
        <v>6</v>
      </c>
      <c r="G372" s="413">
        <v>2.9982890680809273</v>
      </c>
      <c r="H372" s="413" t="s">
        <v>680</v>
      </c>
      <c r="I372" s="419">
        <v>41.676119999999997</v>
      </c>
      <c r="J372" s="413" t="s">
        <v>680</v>
      </c>
      <c r="K372" s="416">
        <v>124.95705499602889</v>
      </c>
      <c r="L372" s="413" t="s">
        <v>680</v>
      </c>
      <c r="M372" s="416">
        <v>124.95705499602889</v>
      </c>
      <c r="N372" s="413" t="s">
        <v>2524</v>
      </c>
      <c r="O372" s="416">
        <v>2351255.1392754368</v>
      </c>
      <c r="P372" s="413" t="s">
        <v>2631</v>
      </c>
    </row>
    <row r="373" spans="1:16" ht="26.1" customHeight="1">
      <c r="A373" s="413" t="s">
        <v>2632</v>
      </c>
      <c r="B373" s="414" t="s">
        <v>21</v>
      </c>
      <c r="C373" s="414"/>
      <c r="D373" s="414" t="s">
        <v>2633</v>
      </c>
      <c r="E373" s="414" t="s">
        <v>727</v>
      </c>
      <c r="F373" s="415" t="s">
        <v>6</v>
      </c>
      <c r="G373" s="413">
        <v>6.2062145100833153</v>
      </c>
      <c r="H373" s="413" t="s">
        <v>680</v>
      </c>
      <c r="I373" s="419">
        <v>20.117732</v>
      </c>
      <c r="J373" s="413" t="s">
        <v>680</v>
      </c>
      <c r="K373" s="416">
        <v>124.85496024836743</v>
      </c>
      <c r="L373" s="413" t="s">
        <v>680</v>
      </c>
      <c r="M373" s="416">
        <v>124.85496024836743</v>
      </c>
      <c r="N373" s="413" t="s">
        <v>2524</v>
      </c>
      <c r="O373" s="416">
        <v>2351379.9942356851</v>
      </c>
      <c r="P373" s="413" t="s">
        <v>2631</v>
      </c>
    </row>
    <row r="374" spans="1:16" ht="39" customHeight="1">
      <c r="A374" s="413" t="s">
        <v>1923</v>
      </c>
      <c r="B374" s="414" t="s">
        <v>65</v>
      </c>
      <c r="C374" s="414"/>
      <c r="D374" s="414" t="s">
        <v>1924</v>
      </c>
      <c r="E374" s="414" t="s">
        <v>727</v>
      </c>
      <c r="F374" s="415" t="s">
        <v>990</v>
      </c>
      <c r="G374" s="413">
        <v>43.308615541418071</v>
      </c>
      <c r="H374" s="413" t="s">
        <v>680</v>
      </c>
      <c r="I374" s="419">
        <v>2.8813119999999999</v>
      </c>
      <c r="J374" s="413" t="s">
        <v>680</v>
      </c>
      <c r="K374" s="416">
        <v>124.78563366287439</v>
      </c>
      <c r="L374" s="413" t="s">
        <v>680</v>
      </c>
      <c r="M374" s="416">
        <v>124.78563366287439</v>
      </c>
      <c r="N374" s="413" t="s">
        <v>2524</v>
      </c>
      <c r="O374" s="416">
        <v>2351504.7798693478</v>
      </c>
      <c r="P374" s="413" t="s">
        <v>2634</v>
      </c>
    </row>
    <row r="375" spans="1:16" ht="26.1" customHeight="1">
      <c r="A375" s="413" t="s">
        <v>1526</v>
      </c>
      <c r="B375" s="414" t="s">
        <v>65</v>
      </c>
      <c r="C375" s="414"/>
      <c r="D375" s="414" t="s">
        <v>1527</v>
      </c>
      <c r="E375" s="414" t="s">
        <v>727</v>
      </c>
      <c r="F375" s="415" t="s">
        <v>954</v>
      </c>
      <c r="G375" s="413">
        <v>85.828623091008879</v>
      </c>
      <c r="H375" s="413" t="s">
        <v>680</v>
      </c>
      <c r="I375" s="419">
        <v>1.453519</v>
      </c>
      <c r="J375" s="413" t="s">
        <v>680</v>
      </c>
      <c r="K375" s="416">
        <v>124.75353440662013</v>
      </c>
      <c r="L375" s="413" t="s">
        <v>680</v>
      </c>
      <c r="M375" s="416">
        <v>124.75353440662013</v>
      </c>
      <c r="N375" s="413" t="s">
        <v>2524</v>
      </c>
      <c r="O375" s="416">
        <v>2351629.5334037547</v>
      </c>
      <c r="P375" s="413" t="s">
        <v>2634</v>
      </c>
    </row>
    <row r="376" spans="1:16" ht="39" customHeight="1">
      <c r="A376" s="413" t="s">
        <v>952</v>
      </c>
      <c r="B376" s="414" t="s">
        <v>65</v>
      </c>
      <c r="C376" s="414"/>
      <c r="D376" s="414" t="s">
        <v>953</v>
      </c>
      <c r="E376" s="414" t="s">
        <v>727</v>
      </c>
      <c r="F376" s="415" t="s">
        <v>954</v>
      </c>
      <c r="G376" s="413">
        <v>53.149470994243366</v>
      </c>
      <c r="H376" s="413" t="s">
        <v>680</v>
      </c>
      <c r="I376" s="419">
        <v>2.31534</v>
      </c>
      <c r="J376" s="413" t="s">
        <v>680</v>
      </c>
      <c r="K376" s="416">
        <v>123.05909617181143</v>
      </c>
      <c r="L376" s="413" t="s">
        <v>680</v>
      </c>
      <c r="M376" s="416">
        <v>123.05909617181143</v>
      </c>
      <c r="N376" s="413" t="s">
        <v>2524</v>
      </c>
      <c r="O376" s="416">
        <v>2351752.5924999262</v>
      </c>
      <c r="P376" s="413" t="s">
        <v>2637</v>
      </c>
    </row>
    <row r="377" spans="1:16" ht="26.1" customHeight="1">
      <c r="A377" s="413" t="s">
        <v>1636</v>
      </c>
      <c r="B377" s="414" t="s">
        <v>21</v>
      </c>
      <c r="C377" s="414"/>
      <c r="D377" s="414" t="s">
        <v>1637</v>
      </c>
      <c r="E377" s="414" t="s">
        <v>727</v>
      </c>
      <c r="F377" s="415" t="s">
        <v>6</v>
      </c>
      <c r="G377" s="413">
        <v>9.9942968936030905</v>
      </c>
      <c r="H377" s="413" t="s">
        <v>680</v>
      </c>
      <c r="I377" s="419">
        <v>12.168398</v>
      </c>
      <c r="J377" s="413" t="s">
        <v>680</v>
      </c>
      <c r="K377" s="416">
        <v>121.61458233152607</v>
      </c>
      <c r="L377" s="413" t="s">
        <v>680</v>
      </c>
      <c r="M377" s="416">
        <v>121.61458233152607</v>
      </c>
      <c r="N377" s="413" t="s">
        <v>2524</v>
      </c>
      <c r="O377" s="416">
        <v>2351874.2070822581</v>
      </c>
      <c r="P377" s="413" t="s">
        <v>2637</v>
      </c>
    </row>
    <row r="378" spans="1:16" ht="51.95" customHeight="1">
      <c r="A378" s="413" t="s">
        <v>2646</v>
      </c>
      <c r="B378" s="414" t="s">
        <v>21</v>
      </c>
      <c r="C378" s="414"/>
      <c r="D378" s="414" t="s">
        <v>2647</v>
      </c>
      <c r="E378" s="414" t="s">
        <v>3293</v>
      </c>
      <c r="F378" s="415" t="s">
        <v>711</v>
      </c>
      <c r="G378" s="413">
        <v>67.711641294473964</v>
      </c>
      <c r="H378" s="413" t="s">
        <v>680</v>
      </c>
      <c r="I378" s="419">
        <v>1.7750939999999999</v>
      </c>
      <c r="J378" s="413" t="s">
        <v>680</v>
      </c>
      <c r="K378" s="416">
        <v>120.19452819197296</v>
      </c>
      <c r="L378" s="413" t="s">
        <v>680</v>
      </c>
      <c r="M378" s="416">
        <v>120.19452819197296</v>
      </c>
      <c r="N378" s="413" t="s">
        <v>2524</v>
      </c>
      <c r="O378" s="416">
        <v>2351994.4016104499</v>
      </c>
      <c r="P378" s="413" t="s">
        <v>2641</v>
      </c>
    </row>
    <row r="379" spans="1:16" ht="51.95" customHeight="1">
      <c r="A379" s="413" t="s">
        <v>2635</v>
      </c>
      <c r="B379" s="414" t="s">
        <v>65</v>
      </c>
      <c r="C379" s="414"/>
      <c r="D379" s="414" t="s">
        <v>2636</v>
      </c>
      <c r="E379" s="414" t="s">
        <v>730</v>
      </c>
      <c r="F379" s="415" t="s">
        <v>711</v>
      </c>
      <c r="G379" s="413">
        <v>3.5823135596867743</v>
      </c>
      <c r="H379" s="413" t="s">
        <v>680</v>
      </c>
      <c r="I379" s="419">
        <v>33.395821009999999</v>
      </c>
      <c r="J379" s="413" t="s">
        <v>680</v>
      </c>
      <c r="K379" s="416">
        <v>119.63430244099547</v>
      </c>
      <c r="L379" s="413" t="s">
        <v>680</v>
      </c>
      <c r="M379" s="416">
        <v>119.63430244099547</v>
      </c>
      <c r="N379" s="413" t="s">
        <v>2524</v>
      </c>
      <c r="O379" s="416">
        <v>2352114.0359128909</v>
      </c>
      <c r="P379" s="413" t="s">
        <v>2641</v>
      </c>
    </row>
    <row r="380" spans="1:16" ht="24" customHeight="1">
      <c r="A380" s="413" t="s">
        <v>1805</v>
      </c>
      <c r="B380" s="414" t="s">
        <v>21</v>
      </c>
      <c r="C380" s="414"/>
      <c r="D380" s="414" t="s">
        <v>1806</v>
      </c>
      <c r="E380" s="414" t="s">
        <v>727</v>
      </c>
      <c r="F380" s="415" t="s">
        <v>6</v>
      </c>
      <c r="G380" s="413">
        <v>0.99942968936030907</v>
      </c>
      <c r="H380" s="413" t="s">
        <v>680</v>
      </c>
      <c r="I380" s="419">
        <v>114.54501500000001</v>
      </c>
      <c r="J380" s="413" t="s">
        <v>680</v>
      </c>
      <c r="K380" s="416">
        <v>114.47968875922194</v>
      </c>
      <c r="L380" s="413" t="s">
        <v>680</v>
      </c>
      <c r="M380" s="416">
        <v>114.47968875922194</v>
      </c>
      <c r="N380" s="413" t="s">
        <v>2638</v>
      </c>
      <c r="O380" s="416">
        <v>2352228.5156016503</v>
      </c>
      <c r="P380" s="413" t="s">
        <v>2642</v>
      </c>
    </row>
    <row r="381" spans="1:16" ht="51.95" customHeight="1">
      <c r="A381" s="413" t="s">
        <v>2639</v>
      </c>
      <c r="B381" s="414" t="s">
        <v>21</v>
      </c>
      <c r="C381" s="414"/>
      <c r="D381" s="414" t="s">
        <v>2640</v>
      </c>
      <c r="E381" s="414" t="s">
        <v>1558</v>
      </c>
      <c r="F381" s="415" t="s">
        <v>6</v>
      </c>
      <c r="G381" s="413">
        <v>1.1166469510376537E-4</v>
      </c>
      <c r="H381" s="413" t="s">
        <v>680</v>
      </c>
      <c r="I381" s="419">
        <v>1003314</v>
      </c>
      <c r="J381" s="413" t="s">
        <v>680</v>
      </c>
      <c r="K381" s="416">
        <v>112.03475190333924</v>
      </c>
      <c r="L381" s="413" t="s">
        <v>680</v>
      </c>
      <c r="M381" s="416">
        <v>112.03475190333924</v>
      </c>
      <c r="N381" s="413" t="s">
        <v>2638</v>
      </c>
      <c r="O381" s="416">
        <v>2352340.5503535536</v>
      </c>
      <c r="P381" s="413" t="s">
        <v>2642</v>
      </c>
    </row>
    <row r="382" spans="1:16" ht="26.1" customHeight="1">
      <c r="A382" s="413" t="s">
        <v>1910</v>
      </c>
      <c r="B382" s="414" t="s">
        <v>65</v>
      </c>
      <c r="C382" s="414"/>
      <c r="D382" s="414" t="s">
        <v>1911</v>
      </c>
      <c r="E382" s="414" t="s">
        <v>727</v>
      </c>
      <c r="F382" s="415" t="s">
        <v>990</v>
      </c>
      <c r="G382" s="413">
        <v>866.17238878387718</v>
      </c>
      <c r="H382" s="413" t="s">
        <v>680</v>
      </c>
      <c r="I382" s="419">
        <v>0.12862999999999999</v>
      </c>
      <c r="J382" s="413" t="s">
        <v>680</v>
      </c>
      <c r="K382" s="416">
        <v>111.41575436927013</v>
      </c>
      <c r="L382" s="413" t="s">
        <v>680</v>
      </c>
      <c r="M382" s="416">
        <v>111.41575436927013</v>
      </c>
      <c r="N382" s="413" t="s">
        <v>2638</v>
      </c>
      <c r="O382" s="416">
        <v>2352451.9661079226</v>
      </c>
      <c r="P382" s="413" t="s">
        <v>2645</v>
      </c>
    </row>
    <row r="383" spans="1:16" ht="24" customHeight="1">
      <c r="A383" s="413" t="s">
        <v>2643</v>
      </c>
      <c r="B383" s="414" t="s">
        <v>65</v>
      </c>
      <c r="C383" s="414"/>
      <c r="D383" s="414" t="s">
        <v>2644</v>
      </c>
      <c r="E383" s="414" t="s">
        <v>727</v>
      </c>
      <c r="F383" s="415" t="s">
        <v>990</v>
      </c>
      <c r="G383" s="413">
        <v>346.4689503165165</v>
      </c>
      <c r="H383" s="413" t="s">
        <v>680</v>
      </c>
      <c r="I383" s="419">
        <v>0.321575</v>
      </c>
      <c r="J383" s="413" t="s">
        <v>680</v>
      </c>
      <c r="K383" s="416">
        <v>111.4157526980338</v>
      </c>
      <c r="L383" s="413" t="s">
        <v>680</v>
      </c>
      <c r="M383" s="416">
        <v>111.4157526980338</v>
      </c>
      <c r="N383" s="413" t="s">
        <v>2638</v>
      </c>
      <c r="O383" s="416">
        <v>2352563.3818606208</v>
      </c>
      <c r="P383" s="413" t="s">
        <v>2645</v>
      </c>
    </row>
    <row r="384" spans="1:16" ht="26.1" customHeight="1">
      <c r="A384" s="413" t="s">
        <v>2649</v>
      </c>
      <c r="B384" s="414" t="s">
        <v>65</v>
      </c>
      <c r="C384" s="414"/>
      <c r="D384" s="414" t="s">
        <v>2650</v>
      </c>
      <c r="E384" s="414" t="s">
        <v>727</v>
      </c>
      <c r="F384" s="415" t="s">
        <v>990</v>
      </c>
      <c r="G384" s="413">
        <v>346.4689503165165</v>
      </c>
      <c r="H384" s="413" t="s">
        <v>680</v>
      </c>
      <c r="I384" s="419">
        <v>0.29584899999999997</v>
      </c>
      <c r="J384" s="413" t="s">
        <v>680</v>
      </c>
      <c r="K384" s="416">
        <v>102.50249248219109</v>
      </c>
      <c r="L384" s="413" t="s">
        <v>680</v>
      </c>
      <c r="M384" s="416">
        <v>102.50249248219109</v>
      </c>
      <c r="N384" s="413" t="s">
        <v>2638</v>
      </c>
      <c r="O384" s="416">
        <v>2352665.8843531031</v>
      </c>
      <c r="P384" s="413" t="s">
        <v>2648</v>
      </c>
    </row>
    <row r="385" spans="1:16" ht="26.1" customHeight="1">
      <c r="A385" s="413" t="s">
        <v>2651</v>
      </c>
      <c r="B385" s="414" t="s">
        <v>21</v>
      </c>
      <c r="C385" s="414"/>
      <c r="D385" s="414" t="s">
        <v>2652</v>
      </c>
      <c r="E385" s="414" t="s">
        <v>727</v>
      </c>
      <c r="F385" s="415" t="s">
        <v>39</v>
      </c>
      <c r="G385" s="413">
        <v>31.278880606199152</v>
      </c>
      <c r="H385" s="413" t="s">
        <v>680</v>
      </c>
      <c r="I385" s="419">
        <v>3.241476</v>
      </c>
      <c r="J385" s="413" t="s">
        <v>680</v>
      </c>
      <c r="K385" s="416">
        <v>101.38974079186001</v>
      </c>
      <c r="L385" s="413" t="s">
        <v>680</v>
      </c>
      <c r="M385" s="416">
        <v>101.38974079186001</v>
      </c>
      <c r="N385" s="413" t="s">
        <v>2638</v>
      </c>
      <c r="O385" s="416">
        <v>2352767.2740938948</v>
      </c>
      <c r="P385" s="413" t="s">
        <v>2648</v>
      </c>
    </row>
    <row r="386" spans="1:16" ht="39" customHeight="1">
      <c r="A386" s="413" t="s">
        <v>1033</v>
      </c>
      <c r="B386" s="414" t="s">
        <v>21</v>
      </c>
      <c r="C386" s="414"/>
      <c r="D386" s="414" t="s">
        <v>1034</v>
      </c>
      <c r="E386" s="414" t="s">
        <v>727</v>
      </c>
      <c r="F386" s="415" t="s">
        <v>74</v>
      </c>
      <c r="G386" s="413">
        <v>0.65204392021369539</v>
      </c>
      <c r="H386" s="413" t="s">
        <v>680</v>
      </c>
      <c r="I386" s="419">
        <v>153.14687799999999</v>
      </c>
      <c r="J386" s="413" t="s">
        <v>680</v>
      </c>
      <c r="K386" s="416">
        <v>99.858490699608538</v>
      </c>
      <c r="L386" s="413" t="s">
        <v>680</v>
      </c>
      <c r="M386" s="416">
        <v>99.858490699608538</v>
      </c>
      <c r="N386" s="413" t="s">
        <v>2638</v>
      </c>
      <c r="O386" s="416">
        <v>2352867.1325845942</v>
      </c>
      <c r="P386" s="413" t="s">
        <v>2653</v>
      </c>
    </row>
    <row r="387" spans="1:16" ht="26.1" customHeight="1">
      <c r="A387" s="413" t="s">
        <v>2654</v>
      </c>
      <c r="B387" s="414" t="s">
        <v>21</v>
      </c>
      <c r="C387" s="414"/>
      <c r="D387" s="414" t="s">
        <v>2655</v>
      </c>
      <c r="E387" s="414" t="s">
        <v>1558</v>
      </c>
      <c r="F387" s="415" t="s">
        <v>6</v>
      </c>
      <c r="G387" s="413">
        <v>2.1947475978352387E-3</v>
      </c>
      <c r="H387" s="413" t="s">
        <v>680</v>
      </c>
      <c r="I387" s="419">
        <v>45495.440548999999</v>
      </c>
      <c r="J387" s="413" t="s">
        <v>680</v>
      </c>
      <c r="K387" s="416">
        <v>99.851008857373671</v>
      </c>
      <c r="L387" s="413" t="s">
        <v>680</v>
      </c>
      <c r="M387" s="416">
        <v>99.851008857373671</v>
      </c>
      <c r="N387" s="413" t="s">
        <v>2638</v>
      </c>
      <c r="O387" s="416">
        <v>2352966.9835934518</v>
      </c>
      <c r="P387" s="413" t="s">
        <v>2653</v>
      </c>
    </row>
    <row r="388" spans="1:16" ht="26.1" customHeight="1">
      <c r="A388" s="413" t="s">
        <v>930</v>
      </c>
      <c r="B388" s="414" t="s">
        <v>21</v>
      </c>
      <c r="C388" s="414"/>
      <c r="D388" s="414" t="s">
        <v>931</v>
      </c>
      <c r="E388" s="414" t="s">
        <v>727</v>
      </c>
      <c r="F388" s="415" t="s">
        <v>74</v>
      </c>
      <c r="G388" s="413">
        <v>19.448901754951613</v>
      </c>
      <c r="H388" s="413" t="s">
        <v>680</v>
      </c>
      <c r="I388" s="419">
        <v>5.1323369999999997</v>
      </c>
      <c r="J388" s="413" t="s">
        <v>680</v>
      </c>
      <c r="K388" s="416">
        <v>99.818318086303108</v>
      </c>
      <c r="L388" s="413" t="s">
        <v>680</v>
      </c>
      <c r="M388" s="416">
        <v>99.818318086303108</v>
      </c>
      <c r="N388" s="413" t="s">
        <v>2638</v>
      </c>
      <c r="O388" s="416">
        <v>2353066.801911538</v>
      </c>
      <c r="P388" s="413" t="s">
        <v>2653</v>
      </c>
    </row>
    <row r="389" spans="1:16" ht="26.1" customHeight="1">
      <c r="A389" s="413" t="s">
        <v>2657</v>
      </c>
      <c r="B389" s="414" t="s">
        <v>65</v>
      </c>
      <c r="C389" s="414"/>
      <c r="D389" s="414" t="s">
        <v>2658</v>
      </c>
      <c r="E389" s="414" t="s">
        <v>2178</v>
      </c>
      <c r="F389" s="415" t="s">
        <v>711</v>
      </c>
      <c r="G389" s="413">
        <v>49.718884715561451</v>
      </c>
      <c r="H389" s="413">
        <v>0</v>
      </c>
      <c r="I389" s="419">
        <v>1.8885456599999999</v>
      </c>
      <c r="J389" s="413">
        <v>0.2288</v>
      </c>
      <c r="K389" s="416">
        <v>93.896383949613906</v>
      </c>
      <c r="L389" s="413">
        <v>0</v>
      </c>
      <c r="M389" s="416">
        <v>93.896383949613906</v>
      </c>
      <c r="N389" s="413" t="s">
        <v>2638</v>
      </c>
      <c r="O389" s="416">
        <v>2353160.6982954876</v>
      </c>
      <c r="P389" s="413" t="s">
        <v>2656</v>
      </c>
    </row>
    <row r="390" spans="1:16" ht="26.1" customHeight="1">
      <c r="A390" s="413" t="s">
        <v>1530</v>
      </c>
      <c r="B390" s="414" t="s">
        <v>65</v>
      </c>
      <c r="C390" s="414"/>
      <c r="D390" s="414" t="s">
        <v>1531</v>
      </c>
      <c r="E390" s="414" t="s">
        <v>727</v>
      </c>
      <c r="F390" s="415" t="s">
        <v>990</v>
      </c>
      <c r="G390" s="413">
        <v>0.99942968936030907</v>
      </c>
      <c r="H390" s="413" t="s">
        <v>680</v>
      </c>
      <c r="I390" s="419">
        <v>92.600736999999995</v>
      </c>
      <c r="J390" s="413" t="s">
        <v>680</v>
      </c>
      <c r="K390" s="416">
        <v>92.547925814445676</v>
      </c>
      <c r="L390" s="413" t="s">
        <v>680</v>
      </c>
      <c r="M390" s="416">
        <v>92.547925814445676</v>
      </c>
      <c r="N390" s="413" t="s">
        <v>2638</v>
      </c>
      <c r="O390" s="416">
        <v>2353253.2462213021</v>
      </c>
      <c r="P390" s="413" t="s">
        <v>2656</v>
      </c>
    </row>
    <row r="391" spans="1:16" ht="24" customHeight="1">
      <c r="A391" s="413" t="s">
        <v>1532</v>
      </c>
      <c r="B391" s="414" t="s">
        <v>65</v>
      </c>
      <c r="C391" s="414"/>
      <c r="D391" s="414" t="s">
        <v>1533</v>
      </c>
      <c r="E391" s="414" t="s">
        <v>727</v>
      </c>
      <c r="F391" s="415" t="s">
        <v>990</v>
      </c>
      <c r="G391" s="413">
        <v>0.99942968936030907</v>
      </c>
      <c r="H391" s="413" t="s">
        <v>680</v>
      </c>
      <c r="I391" s="419">
        <v>92.484970000000004</v>
      </c>
      <c r="J391" s="413" t="s">
        <v>680</v>
      </c>
      <c r="K391" s="416">
        <v>92.432224837597502</v>
      </c>
      <c r="L391" s="413" t="s">
        <v>680</v>
      </c>
      <c r="M391" s="416">
        <v>92.432224837597502</v>
      </c>
      <c r="N391" s="413" t="s">
        <v>2638</v>
      </c>
      <c r="O391" s="416">
        <v>2353345.6784461397</v>
      </c>
      <c r="P391" s="413" t="s">
        <v>2661</v>
      </c>
    </row>
    <row r="392" spans="1:16" ht="39" customHeight="1">
      <c r="A392" s="413" t="s">
        <v>2659</v>
      </c>
      <c r="B392" s="414" t="s">
        <v>21</v>
      </c>
      <c r="C392" s="414"/>
      <c r="D392" s="414" t="s">
        <v>2660</v>
      </c>
      <c r="E392" s="414" t="s">
        <v>727</v>
      </c>
      <c r="F392" s="415" t="s">
        <v>6</v>
      </c>
      <c r="G392" s="413">
        <v>3.1031072550416576</v>
      </c>
      <c r="H392" s="413" t="s">
        <v>680</v>
      </c>
      <c r="I392" s="419">
        <v>29.662078000000001</v>
      </c>
      <c r="J392" s="413" t="s">
        <v>680</v>
      </c>
      <c r="K392" s="416">
        <v>92.044609441411538</v>
      </c>
      <c r="L392" s="413" t="s">
        <v>680</v>
      </c>
      <c r="M392" s="416">
        <v>92.044609441411538</v>
      </c>
      <c r="N392" s="413" t="s">
        <v>2638</v>
      </c>
      <c r="O392" s="416">
        <v>2353437.7230555811</v>
      </c>
      <c r="P392" s="413" t="s">
        <v>2661</v>
      </c>
    </row>
    <row r="393" spans="1:16" ht="39" customHeight="1">
      <c r="A393" s="413" t="s">
        <v>2678</v>
      </c>
      <c r="B393" s="414" t="s">
        <v>65</v>
      </c>
      <c r="C393" s="414"/>
      <c r="D393" s="414" t="s">
        <v>2679</v>
      </c>
      <c r="E393" s="414" t="s">
        <v>727</v>
      </c>
      <c r="F393" s="415" t="s">
        <v>954</v>
      </c>
      <c r="G393" s="413">
        <v>3.3779397329939145</v>
      </c>
      <c r="H393" s="413" t="s">
        <v>680</v>
      </c>
      <c r="I393" s="419">
        <v>25.725999999999999</v>
      </c>
      <c r="J393" s="413" t="s">
        <v>680</v>
      </c>
      <c r="K393" s="416">
        <v>86.900877571001445</v>
      </c>
      <c r="L393" s="413" t="s">
        <v>680</v>
      </c>
      <c r="M393" s="416">
        <v>86.900877571001445</v>
      </c>
      <c r="N393" s="413" t="s">
        <v>2638</v>
      </c>
      <c r="O393" s="416">
        <v>2353524.6239331523</v>
      </c>
      <c r="P393" s="413" t="s">
        <v>2661</v>
      </c>
    </row>
    <row r="394" spans="1:16" ht="26.1" customHeight="1">
      <c r="A394" s="413" t="s">
        <v>2665</v>
      </c>
      <c r="B394" s="414" t="s">
        <v>21</v>
      </c>
      <c r="C394" s="414"/>
      <c r="D394" s="414" t="s">
        <v>2666</v>
      </c>
      <c r="E394" s="414" t="s">
        <v>1558</v>
      </c>
      <c r="F394" s="415" t="s">
        <v>6</v>
      </c>
      <c r="G394" s="413">
        <v>1.0542270650033667E-2</v>
      </c>
      <c r="H394" s="413" t="s">
        <v>680</v>
      </c>
      <c r="I394" s="419">
        <v>8007.2174999999997</v>
      </c>
      <c r="J394" s="413" t="s">
        <v>680</v>
      </c>
      <c r="K394" s="416">
        <v>84.414254038685954</v>
      </c>
      <c r="L394" s="413" t="s">
        <v>680</v>
      </c>
      <c r="M394" s="416">
        <v>84.414254038685954</v>
      </c>
      <c r="N394" s="413" t="s">
        <v>2638</v>
      </c>
      <c r="O394" s="416">
        <v>2353609.0381871909</v>
      </c>
      <c r="P394" s="413" t="s">
        <v>2664</v>
      </c>
    </row>
    <row r="395" spans="1:16" ht="39" customHeight="1">
      <c r="A395" s="413" t="s">
        <v>2667</v>
      </c>
      <c r="B395" s="414" t="s">
        <v>21</v>
      </c>
      <c r="C395" s="414"/>
      <c r="D395" s="414" t="s">
        <v>2668</v>
      </c>
      <c r="E395" s="414" t="s">
        <v>727</v>
      </c>
      <c r="F395" s="415" t="s">
        <v>6</v>
      </c>
      <c r="G395" s="413">
        <v>930.06926891870364</v>
      </c>
      <c r="H395" s="413" t="s">
        <v>680</v>
      </c>
      <c r="I395" s="419">
        <v>9.0040999999999996E-2</v>
      </c>
      <c r="J395" s="413" t="s">
        <v>680</v>
      </c>
      <c r="K395" s="416">
        <v>83.744367042708987</v>
      </c>
      <c r="L395" s="413" t="s">
        <v>680</v>
      </c>
      <c r="M395" s="416">
        <v>83.744367042708987</v>
      </c>
      <c r="N395" s="413" t="s">
        <v>2638</v>
      </c>
      <c r="O395" s="416">
        <v>2353692.7825542334</v>
      </c>
      <c r="P395" s="413" t="s">
        <v>2664</v>
      </c>
    </row>
    <row r="396" spans="1:16" ht="26.1" customHeight="1">
      <c r="A396" s="413" t="s">
        <v>3609</v>
      </c>
      <c r="B396" s="414" t="s">
        <v>21</v>
      </c>
      <c r="C396" s="414"/>
      <c r="D396" s="414" t="s">
        <v>3610</v>
      </c>
      <c r="E396" s="414" t="s">
        <v>727</v>
      </c>
      <c r="F396" s="415" t="s">
        <v>6</v>
      </c>
      <c r="G396" s="413">
        <v>930.06926891870364</v>
      </c>
      <c r="H396" s="413" t="s">
        <v>680</v>
      </c>
      <c r="I396" s="419">
        <v>9.0040999999999996E-2</v>
      </c>
      <c r="J396" s="413" t="s">
        <v>680</v>
      </c>
      <c r="K396" s="416">
        <v>83.744367042708987</v>
      </c>
      <c r="L396" s="413" t="s">
        <v>680</v>
      </c>
      <c r="M396" s="416">
        <v>83.744367042708987</v>
      </c>
      <c r="N396" s="413" t="s">
        <v>2638</v>
      </c>
      <c r="O396" s="416">
        <v>2353776.5269212765</v>
      </c>
      <c r="P396" s="413" t="s">
        <v>2664</v>
      </c>
    </row>
    <row r="397" spans="1:16" ht="51.95" customHeight="1">
      <c r="A397" s="413" t="s">
        <v>3611</v>
      </c>
      <c r="B397" s="414" t="s">
        <v>21</v>
      </c>
      <c r="C397" s="414"/>
      <c r="D397" s="414" t="s">
        <v>3612</v>
      </c>
      <c r="E397" s="414" t="s">
        <v>727</v>
      </c>
      <c r="F397" s="415" t="s">
        <v>6</v>
      </c>
      <c r="G397" s="413">
        <v>55.435322865493191</v>
      </c>
      <c r="H397" s="413" t="s">
        <v>680</v>
      </c>
      <c r="I397" s="419">
        <v>1.5049710000000001</v>
      </c>
      <c r="J397" s="413" t="s">
        <v>680</v>
      </c>
      <c r="K397" s="416">
        <v>83.428553288204157</v>
      </c>
      <c r="L397" s="413" t="s">
        <v>680</v>
      </c>
      <c r="M397" s="416">
        <v>83.428553288204157</v>
      </c>
      <c r="N397" s="413" t="s">
        <v>2638</v>
      </c>
      <c r="O397" s="416">
        <v>2353859.9554745643</v>
      </c>
      <c r="P397" s="413" t="s">
        <v>2669</v>
      </c>
    </row>
    <row r="398" spans="1:16" ht="26.1" customHeight="1">
      <c r="A398" s="413" t="s">
        <v>1623</v>
      </c>
      <c r="B398" s="414" t="s">
        <v>21</v>
      </c>
      <c r="C398" s="414"/>
      <c r="D398" s="414" t="s">
        <v>1624</v>
      </c>
      <c r="E398" s="414" t="s">
        <v>727</v>
      </c>
      <c r="F398" s="415" t="s">
        <v>6</v>
      </c>
      <c r="G398" s="413">
        <v>2.9982890680809273</v>
      </c>
      <c r="H398" s="413" t="s">
        <v>680</v>
      </c>
      <c r="I398" s="419">
        <v>27.063752000000001</v>
      </c>
      <c r="J398" s="413" t="s">
        <v>680</v>
      </c>
      <c r="K398" s="416">
        <v>81.144951762853324</v>
      </c>
      <c r="L398" s="413" t="s">
        <v>680</v>
      </c>
      <c r="M398" s="416">
        <v>81.144951762853324</v>
      </c>
      <c r="N398" s="413" t="s">
        <v>2638</v>
      </c>
      <c r="O398" s="416">
        <v>2353941.1004263274</v>
      </c>
      <c r="P398" s="413" t="s">
        <v>2669</v>
      </c>
    </row>
    <row r="399" spans="1:16" ht="26.1" customHeight="1">
      <c r="A399" s="413" t="s">
        <v>1371</v>
      </c>
      <c r="B399" s="414" t="s">
        <v>21</v>
      </c>
      <c r="C399" s="414"/>
      <c r="D399" s="414" t="s">
        <v>1372</v>
      </c>
      <c r="E399" s="414" t="s">
        <v>727</v>
      </c>
      <c r="F399" s="415" t="s">
        <v>74</v>
      </c>
      <c r="G399" s="413">
        <v>20.298416990907878</v>
      </c>
      <c r="H399" s="413" t="s">
        <v>680</v>
      </c>
      <c r="I399" s="419">
        <v>3.98753</v>
      </c>
      <c r="J399" s="413" t="s">
        <v>680</v>
      </c>
      <c r="K399" s="416">
        <v>80.94054670375489</v>
      </c>
      <c r="L399" s="413" t="s">
        <v>680</v>
      </c>
      <c r="M399" s="416">
        <v>80.94054670375489</v>
      </c>
      <c r="N399" s="413" t="s">
        <v>2638</v>
      </c>
      <c r="O399" s="416">
        <v>2354022.040973031</v>
      </c>
      <c r="P399" s="413" t="s">
        <v>2669</v>
      </c>
    </row>
    <row r="400" spans="1:16" ht="51.95" customHeight="1">
      <c r="A400" s="413" t="s">
        <v>1031</v>
      </c>
      <c r="B400" s="414" t="s">
        <v>21</v>
      </c>
      <c r="C400" s="414"/>
      <c r="D400" s="414" t="s">
        <v>1032</v>
      </c>
      <c r="E400" s="414" t="s">
        <v>727</v>
      </c>
      <c r="F400" s="415" t="s">
        <v>74</v>
      </c>
      <c r="G400" s="413">
        <v>3.523229518120536</v>
      </c>
      <c r="H400" s="413" t="s">
        <v>680</v>
      </c>
      <c r="I400" s="419">
        <v>22.214400999999999</v>
      </c>
      <c r="J400" s="413" t="s">
        <v>680</v>
      </c>
      <c r="K400" s="416">
        <v>78.266433330566358</v>
      </c>
      <c r="L400" s="413" t="s">
        <v>680</v>
      </c>
      <c r="M400" s="416">
        <v>78.266433330566358</v>
      </c>
      <c r="N400" s="413" t="s">
        <v>2638</v>
      </c>
      <c r="O400" s="416">
        <v>2354100.3074063617</v>
      </c>
      <c r="P400" s="413" t="s">
        <v>2672</v>
      </c>
    </row>
    <row r="401" spans="1:16" ht="26.1" customHeight="1">
      <c r="A401" s="413" t="s">
        <v>2051</v>
      </c>
      <c r="B401" s="414" t="s">
        <v>21</v>
      </c>
      <c r="C401" s="414"/>
      <c r="D401" s="414" t="s">
        <v>2052</v>
      </c>
      <c r="E401" s="414" t="s">
        <v>727</v>
      </c>
      <c r="F401" s="415" t="s">
        <v>6</v>
      </c>
      <c r="G401" s="413">
        <v>1.9988593787206181</v>
      </c>
      <c r="H401" s="413" t="s">
        <v>680</v>
      </c>
      <c r="I401" s="419">
        <v>39.142108999999998</v>
      </c>
      <c r="J401" s="413" t="s">
        <v>680</v>
      </c>
      <c r="K401" s="416">
        <v>78.239571677554721</v>
      </c>
      <c r="L401" s="413" t="s">
        <v>680</v>
      </c>
      <c r="M401" s="416">
        <v>78.239571677554721</v>
      </c>
      <c r="N401" s="413" t="s">
        <v>2638</v>
      </c>
      <c r="O401" s="416">
        <v>2354178.5469780392</v>
      </c>
      <c r="P401" s="413" t="s">
        <v>2672</v>
      </c>
    </row>
    <row r="402" spans="1:16" ht="26.1" customHeight="1">
      <c r="A402" s="413" t="s">
        <v>1408</v>
      </c>
      <c r="B402" s="414" t="s">
        <v>21</v>
      </c>
      <c r="C402" s="414"/>
      <c r="D402" s="414" t="s">
        <v>1409</v>
      </c>
      <c r="E402" s="414" t="s">
        <v>727</v>
      </c>
      <c r="F402" s="415" t="s">
        <v>6</v>
      </c>
      <c r="G402" s="413">
        <v>3.9977187574412363</v>
      </c>
      <c r="H402" s="413" t="s">
        <v>680</v>
      </c>
      <c r="I402" s="419">
        <v>19.281637</v>
      </c>
      <c r="J402" s="413" t="s">
        <v>680</v>
      </c>
      <c r="K402" s="416">
        <v>77.082561909072965</v>
      </c>
      <c r="L402" s="413" t="s">
        <v>680</v>
      </c>
      <c r="M402" s="416">
        <v>77.082561909072965</v>
      </c>
      <c r="N402" s="413" t="s">
        <v>2638</v>
      </c>
      <c r="O402" s="416">
        <v>2354255.6295399484</v>
      </c>
      <c r="P402" s="413" t="s">
        <v>2672</v>
      </c>
    </row>
    <row r="403" spans="1:16" ht="24" customHeight="1">
      <c r="A403" s="413" t="s">
        <v>2676</v>
      </c>
      <c r="B403" s="414" t="s">
        <v>21</v>
      </c>
      <c r="C403" s="414"/>
      <c r="D403" s="414" t="s">
        <v>2677</v>
      </c>
      <c r="E403" s="414" t="s">
        <v>1558</v>
      </c>
      <c r="F403" s="415" t="s">
        <v>6</v>
      </c>
      <c r="G403" s="413">
        <v>2.3485256275505542E-3</v>
      </c>
      <c r="H403" s="413" t="s">
        <v>680</v>
      </c>
      <c r="I403" s="419">
        <v>32571.727189000001</v>
      </c>
      <c r="J403" s="413" t="s">
        <v>680</v>
      </c>
      <c r="K403" s="416">
        <v>76.495536036951677</v>
      </c>
      <c r="L403" s="413" t="s">
        <v>680</v>
      </c>
      <c r="M403" s="416">
        <v>76.495536036951677</v>
      </c>
      <c r="N403" s="413" t="s">
        <v>2638</v>
      </c>
      <c r="O403" s="416">
        <v>2354332.1250759852</v>
      </c>
      <c r="P403" s="413" t="s">
        <v>2675</v>
      </c>
    </row>
    <row r="404" spans="1:16" ht="26.1" customHeight="1">
      <c r="A404" s="413" t="s">
        <v>2681</v>
      </c>
      <c r="B404" s="414" t="s">
        <v>65</v>
      </c>
      <c r="C404" s="414"/>
      <c r="D404" s="414" t="s">
        <v>2682</v>
      </c>
      <c r="E404" s="414" t="s">
        <v>727</v>
      </c>
      <c r="F404" s="415" t="s">
        <v>990</v>
      </c>
      <c r="G404" s="413">
        <v>0.16928986599456666</v>
      </c>
      <c r="H404" s="413" t="s">
        <v>680</v>
      </c>
      <c r="I404" s="419">
        <v>438.525396</v>
      </c>
      <c r="J404" s="413" t="s">
        <v>680</v>
      </c>
      <c r="K404" s="416">
        <v>74.23790552405427</v>
      </c>
      <c r="L404" s="413" t="s">
        <v>680</v>
      </c>
      <c r="M404" s="416">
        <v>74.23790552405427</v>
      </c>
      <c r="N404" s="413" t="s">
        <v>2638</v>
      </c>
      <c r="O404" s="416">
        <v>2354406.3629815094</v>
      </c>
      <c r="P404" s="413" t="s">
        <v>2675</v>
      </c>
    </row>
    <row r="405" spans="1:16" ht="129.94999999999999" customHeight="1">
      <c r="A405" s="413" t="s">
        <v>3613</v>
      </c>
      <c r="B405" s="414" t="s">
        <v>65</v>
      </c>
      <c r="C405" s="414"/>
      <c r="D405" s="414" t="s">
        <v>3614</v>
      </c>
      <c r="E405" s="414" t="s">
        <v>727</v>
      </c>
      <c r="F405" s="415" t="s">
        <v>990</v>
      </c>
      <c r="G405" s="413">
        <v>9.994297393317936</v>
      </c>
      <c r="H405" s="413" t="s">
        <v>680</v>
      </c>
      <c r="I405" s="419">
        <v>7.383362</v>
      </c>
      <c r="J405" s="413" t="s">
        <v>680</v>
      </c>
      <c r="K405" s="416">
        <v>73.791515590522692</v>
      </c>
      <c r="L405" s="413" t="s">
        <v>680</v>
      </c>
      <c r="M405" s="416">
        <v>73.791515590522692</v>
      </c>
      <c r="N405" s="413" t="s">
        <v>2638</v>
      </c>
      <c r="O405" s="416">
        <v>2354480.1544970996</v>
      </c>
      <c r="P405" s="413" t="s">
        <v>2675</v>
      </c>
    </row>
    <row r="406" spans="1:16" ht="26.1" customHeight="1">
      <c r="A406" s="413" t="s">
        <v>2673</v>
      </c>
      <c r="B406" s="414" t="s">
        <v>65</v>
      </c>
      <c r="C406" s="414"/>
      <c r="D406" s="414" t="s">
        <v>2674</v>
      </c>
      <c r="E406" s="414" t="s">
        <v>727</v>
      </c>
      <c r="F406" s="415" t="s">
        <v>990</v>
      </c>
      <c r="G406" s="413">
        <v>3.9977187574412363</v>
      </c>
      <c r="H406" s="413" t="s">
        <v>680</v>
      </c>
      <c r="I406" s="419">
        <v>18.059652</v>
      </c>
      <c r="J406" s="413" t="s">
        <v>680</v>
      </c>
      <c r="K406" s="416">
        <v>72.197409553261139</v>
      </c>
      <c r="L406" s="413" t="s">
        <v>680</v>
      </c>
      <c r="M406" s="416">
        <v>72.197409553261139</v>
      </c>
      <c r="N406" s="413" t="s">
        <v>2638</v>
      </c>
      <c r="O406" s="416">
        <v>2354552.351906653</v>
      </c>
      <c r="P406" s="413" t="s">
        <v>2680</v>
      </c>
    </row>
    <row r="407" spans="1:16" ht="26.1" customHeight="1">
      <c r="A407" s="413" t="s">
        <v>1478</v>
      </c>
      <c r="B407" s="414" t="s">
        <v>65</v>
      </c>
      <c r="C407" s="414"/>
      <c r="D407" s="414" t="s">
        <v>1479</v>
      </c>
      <c r="E407" s="414" t="s">
        <v>727</v>
      </c>
      <c r="F407" s="415" t="s">
        <v>990</v>
      </c>
      <c r="G407" s="413">
        <v>129.92586301490113</v>
      </c>
      <c r="H407" s="413" t="s">
        <v>680</v>
      </c>
      <c r="I407" s="419">
        <v>0.52738300000000005</v>
      </c>
      <c r="J407" s="413" t="s">
        <v>680</v>
      </c>
      <c r="K407" s="416">
        <v>68.520691414387599</v>
      </c>
      <c r="L407" s="413" t="s">
        <v>680</v>
      </c>
      <c r="M407" s="416">
        <v>68.520691414387599</v>
      </c>
      <c r="N407" s="413" t="s">
        <v>2638</v>
      </c>
      <c r="O407" s="416">
        <v>2354620.8725980674</v>
      </c>
      <c r="P407" s="413" t="s">
        <v>2680</v>
      </c>
    </row>
    <row r="408" spans="1:16" ht="26.1" customHeight="1">
      <c r="A408" s="413" t="s">
        <v>2683</v>
      </c>
      <c r="B408" s="414" t="s">
        <v>65</v>
      </c>
      <c r="C408" s="414"/>
      <c r="D408" s="414" t="s">
        <v>2684</v>
      </c>
      <c r="E408" s="414" t="s">
        <v>727</v>
      </c>
      <c r="F408" s="415" t="s">
        <v>963</v>
      </c>
      <c r="G408" s="413">
        <v>35.935286029263885</v>
      </c>
      <c r="H408" s="413" t="s">
        <v>680</v>
      </c>
      <c r="I408" s="419">
        <v>1.8394090000000001</v>
      </c>
      <c r="J408" s="413" t="s">
        <v>680</v>
      </c>
      <c r="K408" s="416">
        <v>66.099688539802258</v>
      </c>
      <c r="L408" s="413" t="s">
        <v>680</v>
      </c>
      <c r="M408" s="416">
        <v>66.099688539802258</v>
      </c>
      <c r="N408" s="413" t="s">
        <v>2638</v>
      </c>
      <c r="O408" s="416">
        <v>2354686.9722866071</v>
      </c>
      <c r="P408" s="413" t="s">
        <v>2680</v>
      </c>
    </row>
    <row r="409" spans="1:16" ht="39" customHeight="1">
      <c r="A409" s="413" t="s">
        <v>1618</v>
      </c>
      <c r="B409" s="414" t="s">
        <v>21</v>
      </c>
      <c r="C409" s="414"/>
      <c r="D409" s="414" t="s">
        <v>1619</v>
      </c>
      <c r="E409" s="414" t="s">
        <v>727</v>
      </c>
      <c r="F409" s="415" t="s">
        <v>781</v>
      </c>
      <c r="G409" s="413">
        <v>0.40226245453000953</v>
      </c>
      <c r="H409" s="413" t="s">
        <v>680</v>
      </c>
      <c r="I409" s="419">
        <v>160.74891099999999</v>
      </c>
      <c r="J409" s="413" t="s">
        <v>680</v>
      </c>
      <c r="K409" s="416">
        <v>64.663251501886052</v>
      </c>
      <c r="L409" s="413" t="s">
        <v>680</v>
      </c>
      <c r="M409" s="416">
        <v>64.663251501886052</v>
      </c>
      <c r="N409" s="413" t="s">
        <v>2638</v>
      </c>
      <c r="O409" s="416">
        <v>2354751.6355381091</v>
      </c>
      <c r="P409" s="413" t="s">
        <v>2687</v>
      </c>
    </row>
    <row r="410" spans="1:16" ht="26.1" customHeight="1">
      <c r="A410" s="413" t="s">
        <v>2690</v>
      </c>
      <c r="B410" s="414" t="s">
        <v>21</v>
      </c>
      <c r="C410" s="414"/>
      <c r="D410" s="414" t="s">
        <v>2691</v>
      </c>
      <c r="E410" s="414" t="s">
        <v>727</v>
      </c>
      <c r="F410" s="415" t="s">
        <v>6</v>
      </c>
      <c r="G410" s="413">
        <v>6.212692813329749</v>
      </c>
      <c r="H410" s="413" t="s">
        <v>680</v>
      </c>
      <c r="I410" s="419">
        <v>9.9688250000000007</v>
      </c>
      <c r="J410" s="413" t="s">
        <v>680</v>
      </c>
      <c r="K410" s="416">
        <v>61.933247434841931</v>
      </c>
      <c r="L410" s="413" t="s">
        <v>680</v>
      </c>
      <c r="M410" s="416">
        <v>61.933247434841931</v>
      </c>
      <c r="N410" s="413" t="s">
        <v>2638</v>
      </c>
      <c r="O410" s="416">
        <v>2354813.568785544</v>
      </c>
      <c r="P410" s="413" t="s">
        <v>2687</v>
      </c>
    </row>
    <row r="411" spans="1:16" ht="24" customHeight="1">
      <c r="A411" s="413" t="s">
        <v>2007</v>
      </c>
      <c r="B411" s="414" t="s">
        <v>21</v>
      </c>
      <c r="C411" s="414"/>
      <c r="D411" s="414" t="s">
        <v>2008</v>
      </c>
      <c r="E411" s="414" t="s">
        <v>727</v>
      </c>
      <c r="F411" s="415" t="s">
        <v>6</v>
      </c>
      <c r="G411" s="413">
        <v>2.9982890680809273</v>
      </c>
      <c r="H411" s="413" t="s">
        <v>680</v>
      </c>
      <c r="I411" s="419">
        <v>20.5808</v>
      </c>
      <c r="J411" s="413" t="s">
        <v>680</v>
      </c>
      <c r="K411" s="416">
        <v>61.707187652359949</v>
      </c>
      <c r="L411" s="413" t="s">
        <v>680</v>
      </c>
      <c r="M411" s="416">
        <v>61.707187652359949</v>
      </c>
      <c r="N411" s="413" t="s">
        <v>2638</v>
      </c>
      <c r="O411" s="416">
        <v>2354875.2759731961</v>
      </c>
      <c r="P411" s="413" t="s">
        <v>2687</v>
      </c>
    </row>
    <row r="412" spans="1:16" ht="26.1" customHeight="1">
      <c r="A412" s="413" t="s">
        <v>2688</v>
      </c>
      <c r="B412" s="414" t="s">
        <v>21</v>
      </c>
      <c r="C412" s="414"/>
      <c r="D412" s="414" t="s">
        <v>2689</v>
      </c>
      <c r="E412" s="414" t="s">
        <v>730</v>
      </c>
      <c r="F412" s="415" t="s">
        <v>711</v>
      </c>
      <c r="G412" s="413">
        <v>1.4617833675070604</v>
      </c>
      <c r="H412" s="413" t="s">
        <v>680</v>
      </c>
      <c r="I412" s="419">
        <v>39.527999000000001</v>
      </c>
      <c r="J412" s="413" t="s">
        <v>680</v>
      </c>
      <c r="K412" s="416">
        <v>57.78137148903572</v>
      </c>
      <c r="L412" s="413" t="s">
        <v>680</v>
      </c>
      <c r="M412" s="416">
        <v>57.78137148903572</v>
      </c>
      <c r="N412" s="413" t="s">
        <v>2638</v>
      </c>
      <c r="O412" s="416">
        <v>2354933.0573446853</v>
      </c>
      <c r="P412" s="413" t="s">
        <v>2687</v>
      </c>
    </row>
    <row r="413" spans="1:16" ht="26.1" customHeight="1">
      <c r="A413" s="413" t="s">
        <v>2692</v>
      </c>
      <c r="B413" s="414" t="s">
        <v>65</v>
      </c>
      <c r="C413" s="414"/>
      <c r="D413" s="414" t="s">
        <v>2693</v>
      </c>
      <c r="E413" s="414" t="s">
        <v>730</v>
      </c>
      <c r="F413" s="415" t="s">
        <v>711</v>
      </c>
      <c r="G413" s="413">
        <v>1.858029552532926</v>
      </c>
      <c r="H413" s="413" t="s">
        <v>680</v>
      </c>
      <c r="I413" s="419">
        <v>30.81897622</v>
      </c>
      <c r="J413" s="413" t="s">
        <v>680</v>
      </c>
      <c r="K413" s="416">
        <v>57.262568595569483</v>
      </c>
      <c r="L413" s="413" t="s">
        <v>680</v>
      </c>
      <c r="M413" s="416">
        <v>57.262568595569483</v>
      </c>
      <c r="N413" s="413" t="s">
        <v>2638</v>
      </c>
      <c r="O413" s="416">
        <v>2354990.3199132811</v>
      </c>
      <c r="P413" s="413" t="s">
        <v>2694</v>
      </c>
    </row>
    <row r="414" spans="1:16" ht="26.1" customHeight="1">
      <c r="A414" s="413" t="s">
        <v>2695</v>
      </c>
      <c r="B414" s="414" t="s">
        <v>65</v>
      </c>
      <c r="C414" s="414"/>
      <c r="D414" s="414" t="s">
        <v>2696</v>
      </c>
      <c r="E414" s="414" t="s">
        <v>2178</v>
      </c>
      <c r="F414" s="415" t="s">
        <v>711</v>
      </c>
      <c r="G414" s="413">
        <v>0.14580778440523934</v>
      </c>
      <c r="H414" s="413">
        <v>0</v>
      </c>
      <c r="I414" s="419">
        <v>388.77967295000002</v>
      </c>
      <c r="J414" s="413">
        <v>92.997100000000003</v>
      </c>
      <c r="K414" s="416">
        <v>56.687102734633065</v>
      </c>
      <c r="L414" s="413">
        <v>0</v>
      </c>
      <c r="M414" s="416">
        <v>56.687102734633065</v>
      </c>
      <c r="N414" s="413" t="s">
        <v>2638</v>
      </c>
      <c r="O414" s="416">
        <v>2355047.0070160157</v>
      </c>
      <c r="P414" s="413" t="s">
        <v>2694</v>
      </c>
    </row>
    <row r="415" spans="1:16" ht="39" customHeight="1">
      <c r="A415" s="413" t="s">
        <v>2685</v>
      </c>
      <c r="B415" s="414" t="s">
        <v>65</v>
      </c>
      <c r="C415" s="414"/>
      <c r="D415" s="414" t="s">
        <v>2686</v>
      </c>
      <c r="E415" s="414" t="s">
        <v>727</v>
      </c>
      <c r="F415" s="415" t="s">
        <v>1095</v>
      </c>
      <c r="G415" s="413">
        <v>4.2090845444971663</v>
      </c>
      <c r="H415" s="413" t="s">
        <v>680</v>
      </c>
      <c r="I415" s="419">
        <v>12.863</v>
      </c>
      <c r="J415" s="413" t="s">
        <v>680</v>
      </c>
      <c r="K415" s="416">
        <v>54.141454495867052</v>
      </c>
      <c r="L415" s="413" t="s">
        <v>680</v>
      </c>
      <c r="M415" s="416">
        <v>54.141454495867052</v>
      </c>
      <c r="N415" s="413" t="s">
        <v>2638</v>
      </c>
      <c r="O415" s="416">
        <v>2355101.1484705117</v>
      </c>
      <c r="P415" s="413" t="s">
        <v>2694</v>
      </c>
    </row>
    <row r="416" spans="1:16" ht="26.1" customHeight="1">
      <c r="A416" s="413" t="s">
        <v>2048</v>
      </c>
      <c r="B416" s="414" t="s">
        <v>21</v>
      </c>
      <c r="C416" s="414"/>
      <c r="D416" s="414" t="s">
        <v>2049</v>
      </c>
      <c r="E416" s="414" t="s">
        <v>727</v>
      </c>
      <c r="F416" s="415" t="s">
        <v>6</v>
      </c>
      <c r="G416" s="413">
        <v>2.9982890680809273</v>
      </c>
      <c r="H416" s="413" t="s">
        <v>680</v>
      </c>
      <c r="I416" s="419">
        <v>18.046789</v>
      </c>
      <c r="J416" s="413" t="s">
        <v>680</v>
      </c>
      <c r="K416" s="416">
        <v>54.109490172663129</v>
      </c>
      <c r="L416" s="413" t="s">
        <v>680</v>
      </c>
      <c r="M416" s="416">
        <v>54.109490172663129</v>
      </c>
      <c r="N416" s="413" t="s">
        <v>2638</v>
      </c>
      <c r="O416" s="416">
        <v>2355155.2579606841</v>
      </c>
      <c r="P416" s="413" t="s">
        <v>2694</v>
      </c>
    </row>
    <row r="417" spans="1:16" ht="26.1" customHeight="1">
      <c r="A417" s="413" t="s">
        <v>2697</v>
      </c>
      <c r="B417" s="414" t="s">
        <v>65</v>
      </c>
      <c r="C417" s="414"/>
      <c r="D417" s="414" t="s">
        <v>2698</v>
      </c>
      <c r="E417" s="414" t="s">
        <v>727</v>
      </c>
      <c r="F417" s="415" t="s">
        <v>758</v>
      </c>
      <c r="G417" s="413">
        <v>0.91649421533406039</v>
      </c>
      <c r="H417" s="413" t="s">
        <v>680</v>
      </c>
      <c r="I417" s="419">
        <v>58.012129999999999</v>
      </c>
      <c r="J417" s="413" t="s">
        <v>680</v>
      </c>
      <c r="K417" s="416">
        <v>53.167781564207509</v>
      </c>
      <c r="L417" s="413" t="s">
        <v>680</v>
      </c>
      <c r="M417" s="416">
        <v>53.167781564207509</v>
      </c>
      <c r="N417" s="413" t="s">
        <v>2638</v>
      </c>
      <c r="O417" s="416">
        <v>2355208.4257422485</v>
      </c>
      <c r="P417" s="413" t="s">
        <v>2694</v>
      </c>
    </row>
    <row r="418" spans="1:16" ht="24" customHeight="1">
      <c r="A418" s="413" t="s">
        <v>2700</v>
      </c>
      <c r="B418" s="414" t="s">
        <v>21</v>
      </c>
      <c r="C418" s="414"/>
      <c r="D418" s="414" t="s">
        <v>2701</v>
      </c>
      <c r="E418" s="414" t="s">
        <v>1558</v>
      </c>
      <c r="F418" s="415" t="s">
        <v>6</v>
      </c>
      <c r="G418" s="413">
        <v>2.4967484540906141E-3</v>
      </c>
      <c r="H418" s="413" t="s">
        <v>680</v>
      </c>
      <c r="I418" s="419">
        <v>21223.011000999999</v>
      </c>
      <c r="J418" s="413" t="s">
        <v>680</v>
      </c>
      <c r="K418" s="416">
        <v>52.98851990789484</v>
      </c>
      <c r="L418" s="413" t="s">
        <v>680</v>
      </c>
      <c r="M418" s="416">
        <v>52.98851990789484</v>
      </c>
      <c r="N418" s="413" t="s">
        <v>2638</v>
      </c>
      <c r="O418" s="416">
        <v>2355261.414262156</v>
      </c>
      <c r="P418" s="413" t="s">
        <v>2699</v>
      </c>
    </row>
    <row r="419" spans="1:16" ht="24" customHeight="1">
      <c r="A419" s="413" t="s">
        <v>1119</v>
      </c>
      <c r="B419" s="414" t="s">
        <v>21</v>
      </c>
      <c r="C419" s="414"/>
      <c r="D419" s="414" t="s">
        <v>1120</v>
      </c>
      <c r="E419" s="414" t="s">
        <v>727</v>
      </c>
      <c r="F419" s="415" t="s">
        <v>758</v>
      </c>
      <c r="G419" s="413">
        <v>2.3819982458595628</v>
      </c>
      <c r="H419" s="413" t="s">
        <v>680</v>
      </c>
      <c r="I419" s="419">
        <v>22.240127000000001</v>
      </c>
      <c r="J419" s="413" t="s">
        <v>680</v>
      </c>
      <c r="K419" s="416">
        <v>52.975943501693905</v>
      </c>
      <c r="L419" s="413" t="s">
        <v>680</v>
      </c>
      <c r="M419" s="416">
        <v>52.975943501693905</v>
      </c>
      <c r="N419" s="413" t="s">
        <v>2638</v>
      </c>
      <c r="O419" s="416">
        <v>2355314.390205658</v>
      </c>
      <c r="P419" s="413" t="s">
        <v>2699</v>
      </c>
    </row>
    <row r="420" spans="1:16" ht="24" customHeight="1">
      <c r="A420" s="413" t="s">
        <v>2705</v>
      </c>
      <c r="B420" s="414" t="s">
        <v>65</v>
      </c>
      <c r="C420" s="414"/>
      <c r="D420" s="414" t="s">
        <v>2706</v>
      </c>
      <c r="E420" s="414" t="s">
        <v>727</v>
      </c>
      <c r="F420" s="415" t="s">
        <v>1095</v>
      </c>
      <c r="G420" s="413">
        <v>226.07099573330191</v>
      </c>
      <c r="H420" s="413" t="s">
        <v>680</v>
      </c>
      <c r="I420" s="419">
        <v>0.218671</v>
      </c>
      <c r="J420" s="413" t="s">
        <v>680</v>
      </c>
      <c r="K420" s="416">
        <v>49.435170707996861</v>
      </c>
      <c r="L420" s="413" t="s">
        <v>680</v>
      </c>
      <c r="M420" s="416">
        <v>49.435170707996861</v>
      </c>
      <c r="N420" s="413" t="s">
        <v>2638</v>
      </c>
      <c r="O420" s="416">
        <v>2355363.8253763658</v>
      </c>
      <c r="P420" s="413" t="s">
        <v>2699</v>
      </c>
    </row>
    <row r="421" spans="1:16" ht="24" customHeight="1">
      <c r="A421" s="413" t="s">
        <v>2702</v>
      </c>
      <c r="B421" s="414" t="s">
        <v>21</v>
      </c>
      <c r="C421" s="414"/>
      <c r="D421" s="414" t="s">
        <v>2703</v>
      </c>
      <c r="E421" s="414" t="s">
        <v>730</v>
      </c>
      <c r="F421" s="415" t="s">
        <v>711</v>
      </c>
      <c r="G421" s="413">
        <v>1.1021980519256762</v>
      </c>
      <c r="H421" s="413" t="s">
        <v>680</v>
      </c>
      <c r="I421" s="419">
        <v>44.287309</v>
      </c>
      <c r="J421" s="413" t="s">
        <v>680</v>
      </c>
      <c r="K421" s="416">
        <v>48.813385704830466</v>
      </c>
      <c r="L421" s="413" t="s">
        <v>680</v>
      </c>
      <c r="M421" s="416">
        <v>48.813385704830466</v>
      </c>
      <c r="N421" s="413" t="s">
        <v>2638</v>
      </c>
      <c r="O421" s="416">
        <v>2355412.6387620708</v>
      </c>
      <c r="P421" s="413" t="s">
        <v>2699</v>
      </c>
    </row>
    <row r="422" spans="1:16" ht="26.1" customHeight="1">
      <c r="A422" s="413" t="s">
        <v>2707</v>
      </c>
      <c r="B422" s="414" t="s">
        <v>21</v>
      </c>
      <c r="C422" s="414"/>
      <c r="D422" s="414" t="s">
        <v>2708</v>
      </c>
      <c r="E422" s="414" t="s">
        <v>727</v>
      </c>
      <c r="F422" s="415" t="s">
        <v>74</v>
      </c>
      <c r="G422" s="413">
        <v>2.1378400713230628</v>
      </c>
      <c r="H422" s="413" t="s">
        <v>680</v>
      </c>
      <c r="I422" s="419">
        <v>22.767510000000001</v>
      </c>
      <c r="J422" s="413" t="s">
        <v>680</v>
      </c>
      <c r="K422" s="416">
        <v>48.673295202248546</v>
      </c>
      <c r="L422" s="413" t="s">
        <v>680</v>
      </c>
      <c r="M422" s="416">
        <v>48.673295202248546</v>
      </c>
      <c r="N422" s="413" t="s">
        <v>2638</v>
      </c>
      <c r="O422" s="416">
        <v>2355461.312057273</v>
      </c>
      <c r="P422" s="413" t="s">
        <v>2704</v>
      </c>
    </row>
    <row r="423" spans="1:16" ht="26.1" customHeight="1">
      <c r="A423" s="413" t="s">
        <v>770</v>
      </c>
      <c r="B423" s="414" t="s">
        <v>21</v>
      </c>
      <c r="C423" s="414"/>
      <c r="D423" s="414" t="s">
        <v>771</v>
      </c>
      <c r="E423" s="414" t="s">
        <v>727</v>
      </c>
      <c r="F423" s="415" t="s">
        <v>39</v>
      </c>
      <c r="G423" s="413">
        <v>9.619410817124038</v>
      </c>
      <c r="H423" s="413" t="s">
        <v>680</v>
      </c>
      <c r="I423" s="419">
        <v>4.9651180000000004</v>
      </c>
      <c r="J423" s="413" t="s">
        <v>680</v>
      </c>
      <c r="K423" s="416">
        <v>47.761509797497276</v>
      </c>
      <c r="L423" s="413" t="s">
        <v>680</v>
      </c>
      <c r="M423" s="416">
        <v>47.761509797497276</v>
      </c>
      <c r="N423" s="413" t="s">
        <v>2638</v>
      </c>
      <c r="O423" s="416">
        <v>2355509.0735670705</v>
      </c>
      <c r="P423" s="413" t="s">
        <v>2704</v>
      </c>
    </row>
    <row r="424" spans="1:16" ht="24" customHeight="1">
      <c r="A424" s="413" t="s">
        <v>2711</v>
      </c>
      <c r="B424" s="414" t="s">
        <v>65</v>
      </c>
      <c r="C424" s="414"/>
      <c r="D424" s="414" t="s">
        <v>2712</v>
      </c>
      <c r="E424" s="414" t="s">
        <v>727</v>
      </c>
      <c r="F424" s="415" t="s">
        <v>963</v>
      </c>
      <c r="G424" s="413">
        <v>29.898018312045043</v>
      </c>
      <c r="H424" s="413" t="s">
        <v>680</v>
      </c>
      <c r="I424" s="419">
        <v>1.54356</v>
      </c>
      <c r="J424" s="413" t="s">
        <v>680</v>
      </c>
      <c r="K424" s="416">
        <v>46.149385145740247</v>
      </c>
      <c r="L424" s="413" t="s">
        <v>680</v>
      </c>
      <c r="M424" s="416">
        <v>46.149385145740247</v>
      </c>
      <c r="N424" s="413" t="s">
        <v>2638</v>
      </c>
      <c r="O424" s="416">
        <v>2355555.2229522164</v>
      </c>
      <c r="P424" s="413" t="s">
        <v>2704</v>
      </c>
    </row>
    <row r="425" spans="1:16" ht="65.099999999999994" customHeight="1">
      <c r="A425" s="413" t="s">
        <v>1482</v>
      </c>
      <c r="B425" s="414" t="s">
        <v>65</v>
      </c>
      <c r="C425" s="414"/>
      <c r="D425" s="414" t="s">
        <v>1483</v>
      </c>
      <c r="E425" s="414" t="s">
        <v>727</v>
      </c>
      <c r="F425" s="415" t="s">
        <v>990</v>
      </c>
      <c r="G425" s="413">
        <v>6.9960078255221632</v>
      </c>
      <c r="H425" s="413" t="s">
        <v>680</v>
      </c>
      <c r="I425" s="419">
        <v>6.4186370000000004</v>
      </c>
      <c r="J425" s="413" t="s">
        <v>680</v>
      </c>
      <c r="K425" s="416">
        <v>44.904834681186102</v>
      </c>
      <c r="L425" s="413" t="s">
        <v>680</v>
      </c>
      <c r="M425" s="416">
        <v>44.904834681186102</v>
      </c>
      <c r="N425" s="413" t="s">
        <v>2638</v>
      </c>
      <c r="O425" s="416">
        <v>2355600.1277868976</v>
      </c>
      <c r="P425" s="413" t="s">
        <v>2704</v>
      </c>
    </row>
    <row r="426" spans="1:16" ht="39" customHeight="1">
      <c r="A426" s="413" t="s">
        <v>2709</v>
      </c>
      <c r="B426" s="414" t="s">
        <v>21</v>
      </c>
      <c r="C426" s="414"/>
      <c r="D426" s="414" t="s">
        <v>2710</v>
      </c>
      <c r="E426" s="414" t="s">
        <v>727</v>
      </c>
      <c r="F426" s="415" t="s">
        <v>74</v>
      </c>
      <c r="G426" s="413">
        <v>1.7605953407771204</v>
      </c>
      <c r="H426" s="413" t="s">
        <v>680</v>
      </c>
      <c r="I426" s="419">
        <v>25.404425</v>
      </c>
      <c r="J426" s="413" t="s">
        <v>680</v>
      </c>
      <c r="K426" s="416">
        <v>44.726912290121795</v>
      </c>
      <c r="L426" s="413" t="s">
        <v>680</v>
      </c>
      <c r="M426" s="416">
        <v>44.726912290121795</v>
      </c>
      <c r="N426" s="413" t="s">
        <v>2638</v>
      </c>
      <c r="O426" s="416">
        <v>2355644.8546991874</v>
      </c>
      <c r="P426" s="413" t="s">
        <v>2704</v>
      </c>
    </row>
    <row r="427" spans="1:16" ht="24" customHeight="1">
      <c r="A427" s="413" t="s">
        <v>2714</v>
      </c>
      <c r="B427" s="414" t="s">
        <v>65</v>
      </c>
      <c r="C427" s="414"/>
      <c r="D427" s="414" t="s">
        <v>2715</v>
      </c>
      <c r="E427" s="414" t="s">
        <v>727</v>
      </c>
      <c r="F427" s="415" t="s">
        <v>963</v>
      </c>
      <c r="G427" s="413">
        <v>9.5175607364547705</v>
      </c>
      <c r="H427" s="413" t="s">
        <v>680</v>
      </c>
      <c r="I427" s="419">
        <v>4.321968</v>
      </c>
      <c r="J427" s="413" t="s">
        <v>680</v>
      </c>
      <c r="K427" s="416">
        <v>41.134592941013949</v>
      </c>
      <c r="L427" s="413" t="s">
        <v>680</v>
      </c>
      <c r="M427" s="416">
        <v>41.134592941013949</v>
      </c>
      <c r="N427" s="413" t="s">
        <v>2638</v>
      </c>
      <c r="O427" s="416">
        <v>2355685.9892921285</v>
      </c>
      <c r="P427" s="413" t="s">
        <v>2704</v>
      </c>
    </row>
    <row r="428" spans="1:16" ht="26.1" customHeight="1">
      <c r="A428" s="413" t="s">
        <v>2716</v>
      </c>
      <c r="B428" s="414" t="s">
        <v>65</v>
      </c>
      <c r="C428" s="414"/>
      <c r="D428" s="414" t="s">
        <v>2717</v>
      </c>
      <c r="E428" s="414" t="s">
        <v>727</v>
      </c>
      <c r="F428" s="415" t="s">
        <v>963</v>
      </c>
      <c r="G428" s="413">
        <v>35.935286029263885</v>
      </c>
      <c r="H428" s="413" t="s">
        <v>680</v>
      </c>
      <c r="I428" s="419">
        <v>1.0547660000000001</v>
      </c>
      <c r="J428" s="413" t="s">
        <v>680</v>
      </c>
      <c r="K428" s="416">
        <v>37.903317903942551</v>
      </c>
      <c r="L428" s="413" t="s">
        <v>680</v>
      </c>
      <c r="M428" s="416">
        <v>37.903317903942551</v>
      </c>
      <c r="N428" s="413" t="s">
        <v>2638</v>
      </c>
      <c r="O428" s="416">
        <v>2355723.8926100326</v>
      </c>
      <c r="P428" s="413" t="s">
        <v>2713</v>
      </c>
    </row>
    <row r="429" spans="1:16" ht="26.1" customHeight="1">
      <c r="A429" s="413" t="s">
        <v>2015</v>
      </c>
      <c r="B429" s="414" t="s">
        <v>21</v>
      </c>
      <c r="C429" s="414"/>
      <c r="D429" s="414" t="s">
        <v>2016</v>
      </c>
      <c r="E429" s="414" t="s">
        <v>727</v>
      </c>
      <c r="F429" s="415" t="s">
        <v>6</v>
      </c>
      <c r="G429" s="413">
        <v>2.9982890680809273</v>
      </c>
      <c r="H429" s="413" t="s">
        <v>680</v>
      </c>
      <c r="I429" s="419">
        <v>12.515699</v>
      </c>
      <c r="J429" s="413" t="s">
        <v>680</v>
      </c>
      <c r="K429" s="416">
        <v>37.525683491091392</v>
      </c>
      <c r="L429" s="413" t="s">
        <v>680</v>
      </c>
      <c r="M429" s="416">
        <v>37.525683491091392</v>
      </c>
      <c r="N429" s="413" t="s">
        <v>2638</v>
      </c>
      <c r="O429" s="416">
        <v>2355761.4182935236</v>
      </c>
      <c r="P429" s="413" t="s">
        <v>2713</v>
      </c>
    </row>
    <row r="430" spans="1:16" ht="26.1" customHeight="1">
      <c r="A430" s="413" t="s">
        <v>850</v>
      </c>
      <c r="B430" s="414" t="s">
        <v>21</v>
      </c>
      <c r="C430" s="414"/>
      <c r="D430" s="414" t="s">
        <v>851</v>
      </c>
      <c r="E430" s="414" t="s">
        <v>727</v>
      </c>
      <c r="F430" s="415" t="s">
        <v>74</v>
      </c>
      <c r="G430" s="413">
        <v>1.6283907814685388</v>
      </c>
      <c r="H430" s="413" t="s">
        <v>680</v>
      </c>
      <c r="I430" s="419">
        <v>22.600290999999999</v>
      </c>
      <c r="J430" s="413" t="s">
        <v>680</v>
      </c>
      <c r="K430" s="416">
        <v>36.80210552290638</v>
      </c>
      <c r="L430" s="413" t="s">
        <v>680</v>
      </c>
      <c r="M430" s="416">
        <v>36.80210552290638</v>
      </c>
      <c r="N430" s="413" t="s">
        <v>2638</v>
      </c>
      <c r="O430" s="416">
        <v>2355798.2203990463</v>
      </c>
      <c r="P430" s="413" t="s">
        <v>2713</v>
      </c>
    </row>
    <row r="431" spans="1:16" ht="39" customHeight="1">
      <c r="A431" s="413" t="s">
        <v>2720</v>
      </c>
      <c r="B431" s="414" t="s">
        <v>65</v>
      </c>
      <c r="C431" s="414"/>
      <c r="D431" s="414" t="s">
        <v>2721</v>
      </c>
      <c r="E431" s="414" t="s">
        <v>730</v>
      </c>
      <c r="F431" s="415" t="s">
        <v>711</v>
      </c>
      <c r="G431" s="413">
        <v>1.7763279067209694</v>
      </c>
      <c r="H431" s="413" t="s">
        <v>680</v>
      </c>
      <c r="I431" s="419">
        <v>20.69193632</v>
      </c>
      <c r="J431" s="413" t="s">
        <v>680</v>
      </c>
      <c r="K431" s="416">
        <v>36.7556639293092</v>
      </c>
      <c r="L431" s="413" t="s">
        <v>680</v>
      </c>
      <c r="M431" s="416">
        <v>36.7556639293092</v>
      </c>
      <c r="N431" s="413" t="s">
        <v>2638</v>
      </c>
      <c r="O431" s="416">
        <v>2355834.9760629758</v>
      </c>
      <c r="P431" s="413" t="s">
        <v>2713</v>
      </c>
    </row>
    <row r="432" spans="1:16" ht="24" customHeight="1">
      <c r="A432" s="413" t="s">
        <v>2722</v>
      </c>
      <c r="B432" s="414" t="s">
        <v>65</v>
      </c>
      <c r="C432" s="414"/>
      <c r="D432" s="414" t="s">
        <v>2723</v>
      </c>
      <c r="E432" s="414" t="s">
        <v>727</v>
      </c>
      <c r="F432" s="415" t="s">
        <v>963</v>
      </c>
      <c r="G432" s="413">
        <v>35.935286029263885</v>
      </c>
      <c r="H432" s="413" t="s">
        <v>680</v>
      </c>
      <c r="I432" s="419">
        <v>1.003314</v>
      </c>
      <c r="J432" s="413" t="s">
        <v>680</v>
      </c>
      <c r="K432" s="416">
        <v>36.054375567164868</v>
      </c>
      <c r="L432" s="413" t="s">
        <v>680</v>
      </c>
      <c r="M432" s="416">
        <v>36.054375567164868</v>
      </c>
      <c r="N432" s="413" t="s">
        <v>2638</v>
      </c>
      <c r="O432" s="416">
        <v>2355871.0304385428</v>
      </c>
      <c r="P432" s="413" t="s">
        <v>2713</v>
      </c>
    </row>
    <row r="433" spans="1:16" ht="24" customHeight="1">
      <c r="A433" s="413" t="s">
        <v>2727</v>
      </c>
      <c r="B433" s="414" t="s">
        <v>21</v>
      </c>
      <c r="C433" s="414"/>
      <c r="D433" s="414" t="s">
        <v>2728</v>
      </c>
      <c r="E433" s="414" t="s">
        <v>727</v>
      </c>
      <c r="F433" s="415" t="s">
        <v>918</v>
      </c>
      <c r="G433" s="413">
        <v>4.5131217525467369</v>
      </c>
      <c r="H433" s="413" t="s">
        <v>680</v>
      </c>
      <c r="I433" s="419">
        <v>7.8850189999999998</v>
      </c>
      <c r="J433" s="413" t="s">
        <v>680</v>
      </c>
      <c r="K433" s="416">
        <v>35.586050768144318</v>
      </c>
      <c r="L433" s="413" t="s">
        <v>680</v>
      </c>
      <c r="M433" s="416">
        <v>35.586050768144318</v>
      </c>
      <c r="N433" s="413" t="s">
        <v>2638</v>
      </c>
      <c r="O433" s="416">
        <v>2355906.6164893112</v>
      </c>
      <c r="P433" s="413" t="s">
        <v>2713</v>
      </c>
    </row>
    <row r="434" spans="1:16" ht="26.1" customHeight="1">
      <c r="A434" s="413" t="s">
        <v>836</v>
      </c>
      <c r="B434" s="414" t="s">
        <v>21</v>
      </c>
      <c r="C434" s="414"/>
      <c r="D434" s="414" t="s">
        <v>837</v>
      </c>
      <c r="E434" s="414" t="s">
        <v>727</v>
      </c>
      <c r="F434" s="415" t="s">
        <v>6</v>
      </c>
      <c r="G434" s="413">
        <v>1.5547927791440457</v>
      </c>
      <c r="H434" s="413" t="s">
        <v>680</v>
      </c>
      <c r="I434" s="419">
        <v>22.831824999999998</v>
      </c>
      <c r="J434" s="413" t="s">
        <v>680</v>
      </c>
      <c r="K434" s="416">
        <v>35.498756644680498</v>
      </c>
      <c r="L434" s="413" t="s">
        <v>680</v>
      </c>
      <c r="M434" s="416">
        <v>35.498756644680498</v>
      </c>
      <c r="N434" s="413" t="s">
        <v>2638</v>
      </c>
      <c r="O434" s="416">
        <v>2355942.115245956</v>
      </c>
      <c r="P434" s="413" t="s">
        <v>2724</v>
      </c>
    </row>
    <row r="435" spans="1:16" ht="51.95" customHeight="1">
      <c r="A435" s="413" t="s">
        <v>2729</v>
      </c>
      <c r="B435" s="414" t="s">
        <v>65</v>
      </c>
      <c r="C435" s="414"/>
      <c r="D435" s="414" t="s">
        <v>2730</v>
      </c>
      <c r="E435" s="414" t="s">
        <v>727</v>
      </c>
      <c r="F435" s="415" t="s">
        <v>781</v>
      </c>
      <c r="G435" s="413">
        <v>0.17743574875996118</v>
      </c>
      <c r="H435" s="413" t="s">
        <v>680</v>
      </c>
      <c r="I435" s="419">
        <v>199.453678</v>
      </c>
      <c r="J435" s="413" t="s">
        <v>680</v>
      </c>
      <c r="K435" s="416">
        <v>35.3902126988582</v>
      </c>
      <c r="L435" s="413" t="s">
        <v>680</v>
      </c>
      <c r="M435" s="416">
        <v>35.3902126988582</v>
      </c>
      <c r="N435" s="413" t="s">
        <v>2638</v>
      </c>
      <c r="O435" s="416">
        <v>2355977.5054586548</v>
      </c>
      <c r="P435" s="413" t="s">
        <v>2724</v>
      </c>
    </row>
    <row r="436" spans="1:16" ht="26.1" customHeight="1">
      <c r="A436" s="413" t="s">
        <v>1660</v>
      </c>
      <c r="B436" s="414" t="s">
        <v>21</v>
      </c>
      <c r="C436" s="414"/>
      <c r="D436" s="414" t="s">
        <v>1661</v>
      </c>
      <c r="E436" s="414" t="s">
        <v>727</v>
      </c>
      <c r="F436" s="415" t="s">
        <v>6</v>
      </c>
      <c r="G436" s="413">
        <v>20.946996887818251</v>
      </c>
      <c r="H436" s="413" t="s">
        <v>680</v>
      </c>
      <c r="I436" s="419">
        <v>1.6721900000000001</v>
      </c>
      <c r="J436" s="413" t="s">
        <v>680</v>
      </c>
      <c r="K436" s="416">
        <v>35.027358725840799</v>
      </c>
      <c r="L436" s="413" t="s">
        <v>680</v>
      </c>
      <c r="M436" s="416">
        <v>35.027358725840799</v>
      </c>
      <c r="N436" s="413" t="s">
        <v>2638</v>
      </c>
      <c r="O436" s="416">
        <v>2356012.5328173805</v>
      </c>
      <c r="P436" s="413" t="s">
        <v>2724</v>
      </c>
    </row>
    <row r="437" spans="1:16" ht="65.099999999999994" customHeight="1">
      <c r="A437" s="413" t="s">
        <v>2718</v>
      </c>
      <c r="B437" s="414" t="s">
        <v>65</v>
      </c>
      <c r="C437" s="414"/>
      <c r="D437" s="414" t="s">
        <v>2719</v>
      </c>
      <c r="E437" s="414" t="s">
        <v>730</v>
      </c>
      <c r="F437" s="415" t="s">
        <v>711</v>
      </c>
      <c r="G437" s="413">
        <v>1.4770531401868434</v>
      </c>
      <c r="H437" s="413" t="s">
        <v>680</v>
      </c>
      <c r="I437" s="419">
        <v>22.124359999999999</v>
      </c>
      <c r="J437" s="413" t="s">
        <v>680</v>
      </c>
      <c r="K437" s="416">
        <v>32.678855412624188</v>
      </c>
      <c r="L437" s="413" t="s">
        <v>680</v>
      </c>
      <c r="M437" s="416">
        <v>32.678855412624188</v>
      </c>
      <c r="N437" s="413" t="s">
        <v>2638</v>
      </c>
      <c r="O437" s="416">
        <v>2356045.2116727931</v>
      </c>
      <c r="P437" s="413" t="s">
        <v>2724</v>
      </c>
    </row>
    <row r="438" spans="1:16" ht="26.1" customHeight="1">
      <c r="A438" s="413" t="s">
        <v>2725</v>
      </c>
      <c r="B438" s="414" t="s">
        <v>65</v>
      </c>
      <c r="C438" s="414"/>
      <c r="D438" s="414" t="s">
        <v>2726</v>
      </c>
      <c r="E438" s="414" t="s">
        <v>2178</v>
      </c>
      <c r="F438" s="415" t="s">
        <v>711</v>
      </c>
      <c r="G438" s="413">
        <v>11.984979127625744</v>
      </c>
      <c r="H438" s="413">
        <v>0</v>
      </c>
      <c r="I438" s="419">
        <v>2.6978856200000001</v>
      </c>
      <c r="J438" s="413">
        <v>0.126</v>
      </c>
      <c r="K438" s="416">
        <v>32.334102844421636</v>
      </c>
      <c r="L438" s="413">
        <v>0</v>
      </c>
      <c r="M438" s="416">
        <v>32.334102844421636</v>
      </c>
      <c r="N438" s="413" t="s">
        <v>2638</v>
      </c>
      <c r="O438" s="416">
        <v>2356077.5457756375</v>
      </c>
      <c r="P438" s="413" t="s">
        <v>2724</v>
      </c>
    </row>
    <row r="439" spans="1:16" ht="26.1" customHeight="1">
      <c r="A439" s="413" t="s">
        <v>2792</v>
      </c>
      <c r="B439" s="414" t="s">
        <v>21</v>
      </c>
      <c r="C439" s="414"/>
      <c r="D439" s="414" t="s">
        <v>2793</v>
      </c>
      <c r="E439" s="414" t="s">
        <v>3293</v>
      </c>
      <c r="F439" s="415" t="s">
        <v>711</v>
      </c>
      <c r="G439" s="413">
        <v>776.04638745425916</v>
      </c>
      <c r="H439" s="413" t="s">
        <v>680</v>
      </c>
      <c r="I439" s="419">
        <v>3.8588999999999998E-2</v>
      </c>
      <c r="J439" s="413" t="s">
        <v>680</v>
      </c>
      <c r="K439" s="416">
        <v>29.946854045472406</v>
      </c>
      <c r="L439" s="413" t="s">
        <v>680</v>
      </c>
      <c r="M439" s="416">
        <v>29.946854045472406</v>
      </c>
      <c r="N439" s="413" t="s">
        <v>2638</v>
      </c>
      <c r="O439" s="416">
        <v>2356107.4926296831</v>
      </c>
      <c r="P439" s="413" t="s">
        <v>2724</v>
      </c>
    </row>
    <row r="440" spans="1:16" ht="24" customHeight="1">
      <c r="A440" s="413" t="s">
        <v>2731</v>
      </c>
      <c r="B440" s="414" t="s">
        <v>21</v>
      </c>
      <c r="C440" s="414"/>
      <c r="D440" s="414" t="s">
        <v>2732</v>
      </c>
      <c r="E440" s="414" t="s">
        <v>727</v>
      </c>
      <c r="F440" s="415" t="s">
        <v>244</v>
      </c>
      <c r="G440" s="413">
        <v>89.789282995568641</v>
      </c>
      <c r="H440" s="413" t="s">
        <v>680</v>
      </c>
      <c r="I440" s="419">
        <v>0.30871199999999999</v>
      </c>
      <c r="J440" s="413" t="s">
        <v>680</v>
      </c>
      <c r="K440" s="416">
        <v>27.719029132127986</v>
      </c>
      <c r="L440" s="413" t="s">
        <v>680</v>
      </c>
      <c r="M440" s="416">
        <v>27.719029132127986</v>
      </c>
      <c r="N440" s="413" t="s">
        <v>2638</v>
      </c>
      <c r="O440" s="416">
        <v>2356135.2116588149</v>
      </c>
      <c r="P440" s="413" t="s">
        <v>2724</v>
      </c>
    </row>
    <row r="441" spans="1:16" ht="26.1" customHeight="1">
      <c r="A441" s="413" t="s">
        <v>2740</v>
      </c>
      <c r="B441" s="414" t="s">
        <v>65</v>
      </c>
      <c r="C441" s="414"/>
      <c r="D441" s="414" t="s">
        <v>2741</v>
      </c>
      <c r="E441" s="414" t="s">
        <v>727</v>
      </c>
      <c r="F441" s="415" t="s">
        <v>1095</v>
      </c>
      <c r="G441" s="413">
        <v>5.5668537523994779</v>
      </c>
      <c r="H441" s="413" t="s">
        <v>680</v>
      </c>
      <c r="I441" s="419">
        <v>4.9651180000000004</v>
      </c>
      <c r="J441" s="413" t="s">
        <v>680</v>
      </c>
      <c r="K441" s="416">
        <v>27.640085769406191</v>
      </c>
      <c r="L441" s="413" t="s">
        <v>680</v>
      </c>
      <c r="M441" s="416">
        <v>27.640085769406191</v>
      </c>
      <c r="N441" s="413" t="s">
        <v>2638</v>
      </c>
      <c r="O441" s="416">
        <v>2356162.8517445847</v>
      </c>
      <c r="P441" s="413" t="s">
        <v>2733</v>
      </c>
    </row>
    <row r="442" spans="1:16" ht="26.1" customHeight="1">
      <c r="A442" s="413" t="s">
        <v>2736</v>
      </c>
      <c r="B442" s="414" t="s">
        <v>65</v>
      </c>
      <c r="C442" s="414"/>
      <c r="D442" s="414" t="s">
        <v>2737</v>
      </c>
      <c r="E442" s="414" t="s">
        <v>727</v>
      </c>
      <c r="F442" s="415" t="s">
        <v>963</v>
      </c>
      <c r="G442" s="413">
        <v>15.233451642876975</v>
      </c>
      <c r="H442" s="413" t="s">
        <v>680</v>
      </c>
      <c r="I442" s="419">
        <v>1.8027494500000001</v>
      </c>
      <c r="J442" s="413" t="s">
        <v>680</v>
      </c>
      <c r="K442" s="416">
        <v>27.462096570798064</v>
      </c>
      <c r="L442" s="413" t="s">
        <v>680</v>
      </c>
      <c r="M442" s="416">
        <v>27.462096570798064</v>
      </c>
      <c r="N442" s="413" t="s">
        <v>2638</v>
      </c>
      <c r="O442" s="416">
        <v>2356190.3138411553</v>
      </c>
      <c r="P442" s="413" t="s">
        <v>2733</v>
      </c>
    </row>
    <row r="443" spans="1:16" ht="26.1" customHeight="1">
      <c r="A443" s="413" t="s">
        <v>2738</v>
      </c>
      <c r="B443" s="414" t="s">
        <v>21</v>
      </c>
      <c r="C443" s="414"/>
      <c r="D443" s="414" t="s">
        <v>2739</v>
      </c>
      <c r="E443" s="414" t="s">
        <v>1558</v>
      </c>
      <c r="F443" s="415" t="s">
        <v>6</v>
      </c>
      <c r="G443" s="413">
        <v>5.8919682943118865E-3</v>
      </c>
      <c r="H443" s="413" t="s">
        <v>680</v>
      </c>
      <c r="I443" s="419">
        <v>4635.6193919999996</v>
      </c>
      <c r="J443" s="413" t="s">
        <v>680</v>
      </c>
      <c r="K443" s="416">
        <v>27.312922482161344</v>
      </c>
      <c r="L443" s="413" t="s">
        <v>680</v>
      </c>
      <c r="M443" s="416">
        <v>27.312922482161344</v>
      </c>
      <c r="N443" s="413" t="s">
        <v>2638</v>
      </c>
      <c r="O443" s="416">
        <v>2356217.6267636376</v>
      </c>
      <c r="P443" s="413" t="s">
        <v>2733</v>
      </c>
    </row>
    <row r="444" spans="1:16" ht="26.1" customHeight="1">
      <c r="A444" s="413" t="s">
        <v>1447</v>
      </c>
      <c r="B444" s="414" t="s">
        <v>21</v>
      </c>
      <c r="C444" s="414"/>
      <c r="D444" s="414" t="s">
        <v>1448</v>
      </c>
      <c r="E444" s="414" t="s">
        <v>727</v>
      </c>
      <c r="F444" s="415" t="s">
        <v>6</v>
      </c>
      <c r="G444" s="413">
        <v>1.2784704586297073</v>
      </c>
      <c r="H444" s="413" t="s">
        <v>680</v>
      </c>
      <c r="I444" s="419">
        <v>20.670840999999999</v>
      </c>
      <c r="J444" s="413" t="s">
        <v>680</v>
      </c>
      <c r="K444" s="416">
        <v>26.427059573531761</v>
      </c>
      <c r="L444" s="413" t="s">
        <v>680</v>
      </c>
      <c r="M444" s="416">
        <v>26.427059573531761</v>
      </c>
      <c r="N444" s="413" t="s">
        <v>2638</v>
      </c>
      <c r="O444" s="416">
        <v>2356244.0538232112</v>
      </c>
      <c r="P444" s="413" t="s">
        <v>2733</v>
      </c>
    </row>
    <row r="445" spans="1:16" ht="26.1" customHeight="1">
      <c r="A445" s="413" t="s">
        <v>2742</v>
      </c>
      <c r="B445" s="414" t="s">
        <v>21</v>
      </c>
      <c r="C445" s="414"/>
      <c r="D445" s="414" t="s">
        <v>2743</v>
      </c>
      <c r="E445" s="414" t="s">
        <v>1558</v>
      </c>
      <c r="F445" s="415" t="s">
        <v>6</v>
      </c>
      <c r="G445" s="413">
        <v>1.3946164968098288E-4</v>
      </c>
      <c r="H445" s="413" t="s">
        <v>680</v>
      </c>
      <c r="I445" s="419">
        <v>184905.625</v>
      </c>
      <c r="J445" s="413" t="s">
        <v>680</v>
      </c>
      <c r="K445" s="416">
        <v>25.787243497793188</v>
      </c>
      <c r="L445" s="413" t="s">
        <v>680</v>
      </c>
      <c r="M445" s="416">
        <v>25.787243497793188</v>
      </c>
      <c r="N445" s="413" t="s">
        <v>2638</v>
      </c>
      <c r="O445" s="416">
        <v>2356269.8410667088</v>
      </c>
      <c r="P445" s="413" t="s">
        <v>2733</v>
      </c>
    </row>
    <row r="446" spans="1:16" ht="39" customHeight="1">
      <c r="A446" s="413" t="s">
        <v>2744</v>
      </c>
      <c r="B446" s="414" t="s">
        <v>65</v>
      </c>
      <c r="C446" s="414"/>
      <c r="D446" s="414" t="s">
        <v>2745</v>
      </c>
      <c r="E446" s="414" t="s">
        <v>730</v>
      </c>
      <c r="F446" s="415" t="s">
        <v>711</v>
      </c>
      <c r="G446" s="413">
        <v>0.81224820021026489</v>
      </c>
      <c r="H446" s="413" t="s">
        <v>680</v>
      </c>
      <c r="I446" s="419">
        <v>30.81897622</v>
      </c>
      <c r="J446" s="413" t="s">
        <v>680</v>
      </c>
      <c r="K446" s="416">
        <v>25.032657967017954</v>
      </c>
      <c r="L446" s="413" t="s">
        <v>680</v>
      </c>
      <c r="M446" s="416">
        <v>25.032657967017954</v>
      </c>
      <c r="N446" s="413" t="s">
        <v>2638</v>
      </c>
      <c r="O446" s="416">
        <v>2356294.8737246757</v>
      </c>
      <c r="P446" s="413" t="s">
        <v>2733</v>
      </c>
    </row>
    <row r="447" spans="1:16" ht="26.1" customHeight="1">
      <c r="A447" s="413" t="s">
        <v>2734</v>
      </c>
      <c r="B447" s="414" t="s">
        <v>65</v>
      </c>
      <c r="C447" s="414"/>
      <c r="D447" s="414" t="s">
        <v>2735</v>
      </c>
      <c r="E447" s="414" t="s">
        <v>730</v>
      </c>
      <c r="F447" s="415" t="s">
        <v>711</v>
      </c>
      <c r="G447" s="413">
        <v>1.4770531401868434</v>
      </c>
      <c r="H447" s="413" t="s">
        <v>680</v>
      </c>
      <c r="I447" s="419">
        <v>16.670448</v>
      </c>
      <c r="J447" s="413" t="s">
        <v>680</v>
      </c>
      <c r="K447" s="416">
        <v>24.623137566721482</v>
      </c>
      <c r="L447" s="413" t="s">
        <v>680</v>
      </c>
      <c r="M447" s="416">
        <v>24.623137566721482</v>
      </c>
      <c r="N447" s="413" t="s">
        <v>2638</v>
      </c>
      <c r="O447" s="416">
        <v>2356319.4968622425</v>
      </c>
      <c r="P447" s="413" t="s">
        <v>2733</v>
      </c>
    </row>
    <row r="448" spans="1:16" ht="26.1" customHeight="1">
      <c r="A448" s="413" t="s">
        <v>1699</v>
      </c>
      <c r="B448" s="414" t="s">
        <v>65</v>
      </c>
      <c r="C448" s="414"/>
      <c r="D448" s="414" t="s">
        <v>1700</v>
      </c>
      <c r="E448" s="414" t="s">
        <v>727</v>
      </c>
      <c r="F448" s="415" t="s">
        <v>954</v>
      </c>
      <c r="G448" s="413">
        <v>27.29492453127472</v>
      </c>
      <c r="H448" s="413" t="s">
        <v>680</v>
      </c>
      <c r="I448" s="419">
        <v>0.90041000000000004</v>
      </c>
      <c r="J448" s="413" t="s">
        <v>680</v>
      </c>
      <c r="K448" s="416">
        <v>24.576622997205071</v>
      </c>
      <c r="L448" s="413" t="s">
        <v>680</v>
      </c>
      <c r="M448" s="416">
        <v>24.576622997205071</v>
      </c>
      <c r="N448" s="413" t="s">
        <v>2638</v>
      </c>
      <c r="O448" s="416">
        <v>2356344.0734852399</v>
      </c>
      <c r="P448" s="413" t="s">
        <v>2733</v>
      </c>
    </row>
    <row r="449" spans="1:16" ht="24" customHeight="1">
      <c r="A449" s="413" t="s">
        <v>1858</v>
      </c>
      <c r="B449" s="414" t="s">
        <v>21</v>
      </c>
      <c r="C449" s="414"/>
      <c r="D449" s="414" t="s">
        <v>1859</v>
      </c>
      <c r="E449" s="414" t="s">
        <v>727</v>
      </c>
      <c r="F449" s="415" t="s">
        <v>6</v>
      </c>
      <c r="G449" s="413">
        <v>0.99942968936030907</v>
      </c>
      <c r="H449" s="413" t="s">
        <v>680</v>
      </c>
      <c r="I449" s="419">
        <v>24.233892000000001</v>
      </c>
      <c r="J449" s="413" t="s">
        <v>680</v>
      </c>
      <c r="K449" s="416">
        <v>24.220071153551281</v>
      </c>
      <c r="L449" s="413" t="s">
        <v>680</v>
      </c>
      <c r="M449" s="416">
        <v>24.220071153551281</v>
      </c>
      <c r="N449" s="413" t="s">
        <v>2638</v>
      </c>
      <c r="O449" s="416">
        <v>2356368.2935563931</v>
      </c>
      <c r="P449" s="413" t="s">
        <v>2733</v>
      </c>
    </row>
    <row r="450" spans="1:16" ht="26.1" customHeight="1">
      <c r="A450" s="413" t="s">
        <v>2662</v>
      </c>
      <c r="B450" s="414" t="s">
        <v>21</v>
      </c>
      <c r="C450" s="414"/>
      <c r="D450" s="414" t="s">
        <v>2663</v>
      </c>
      <c r="E450" s="414" t="s">
        <v>727</v>
      </c>
      <c r="F450" s="415" t="s">
        <v>74</v>
      </c>
      <c r="G450" s="413">
        <v>0.22022433205054409</v>
      </c>
      <c r="H450" s="413" t="s">
        <v>680</v>
      </c>
      <c r="I450" s="419">
        <v>108.164967</v>
      </c>
      <c r="J450" s="413" t="s">
        <v>680</v>
      </c>
      <c r="K450" s="416">
        <v>23.820557608844144</v>
      </c>
      <c r="L450" s="413" t="s">
        <v>680</v>
      </c>
      <c r="M450" s="416">
        <v>23.820557608844144</v>
      </c>
      <c r="N450" s="413" t="s">
        <v>2638</v>
      </c>
      <c r="O450" s="416">
        <v>2356392.1141140023</v>
      </c>
      <c r="P450" s="413" t="s">
        <v>2733</v>
      </c>
    </row>
    <row r="451" spans="1:16" ht="26.1" customHeight="1">
      <c r="A451" s="413" t="s">
        <v>1474</v>
      </c>
      <c r="B451" s="414" t="s">
        <v>65</v>
      </c>
      <c r="C451" s="414"/>
      <c r="D451" s="414" t="s">
        <v>1475</v>
      </c>
      <c r="E451" s="414" t="s">
        <v>727</v>
      </c>
      <c r="F451" s="415" t="s">
        <v>990</v>
      </c>
      <c r="G451" s="413">
        <v>129.92586301490113</v>
      </c>
      <c r="H451" s="413" t="s">
        <v>680</v>
      </c>
      <c r="I451" s="419">
        <v>0.18008199999999999</v>
      </c>
      <c r="J451" s="413" t="s">
        <v>680</v>
      </c>
      <c r="K451" s="416">
        <v>23.397309263449426</v>
      </c>
      <c r="L451" s="413" t="s">
        <v>680</v>
      </c>
      <c r="M451" s="416">
        <v>23.397309263449426</v>
      </c>
      <c r="N451" s="413" t="s">
        <v>2638</v>
      </c>
      <c r="O451" s="416">
        <v>2356415.5114232656</v>
      </c>
      <c r="P451" s="413" t="s">
        <v>2748</v>
      </c>
    </row>
    <row r="452" spans="1:16" ht="26.1" customHeight="1">
      <c r="A452" s="413" t="s">
        <v>2746</v>
      </c>
      <c r="B452" s="414" t="s">
        <v>21</v>
      </c>
      <c r="C452" s="414"/>
      <c r="D452" s="414" t="s">
        <v>2747</v>
      </c>
      <c r="E452" s="414" t="s">
        <v>727</v>
      </c>
      <c r="F452" s="415" t="s">
        <v>6</v>
      </c>
      <c r="G452" s="413">
        <v>6.2062145100833153</v>
      </c>
      <c r="H452" s="413" t="s">
        <v>680</v>
      </c>
      <c r="I452" s="419">
        <v>3.7559960000000001</v>
      </c>
      <c r="J452" s="413" t="s">
        <v>680</v>
      </c>
      <c r="K452" s="416">
        <v>23.310516875014894</v>
      </c>
      <c r="L452" s="413" t="s">
        <v>680</v>
      </c>
      <c r="M452" s="416">
        <v>23.310516875014894</v>
      </c>
      <c r="N452" s="413" t="s">
        <v>2638</v>
      </c>
      <c r="O452" s="416">
        <v>2356438.8219401408</v>
      </c>
      <c r="P452" s="413" t="s">
        <v>2748</v>
      </c>
    </row>
    <row r="453" spans="1:16" ht="26.1" customHeight="1">
      <c r="A453" s="413" t="s">
        <v>2749</v>
      </c>
      <c r="B453" s="414" t="s">
        <v>65</v>
      </c>
      <c r="C453" s="414"/>
      <c r="D453" s="414" t="s">
        <v>2750</v>
      </c>
      <c r="E453" s="414" t="s">
        <v>957</v>
      </c>
      <c r="F453" s="415" t="s">
        <v>963</v>
      </c>
      <c r="G453" s="413">
        <v>16.490589874445099</v>
      </c>
      <c r="H453" s="413" t="s">
        <v>680</v>
      </c>
      <c r="I453" s="419">
        <v>1.402067</v>
      </c>
      <c r="J453" s="413" t="s">
        <v>680</v>
      </c>
      <c r="K453" s="416">
        <v>23.120911873493618</v>
      </c>
      <c r="L453" s="413" t="s">
        <v>680</v>
      </c>
      <c r="M453" s="416">
        <v>23.120911873493618</v>
      </c>
      <c r="N453" s="413" t="s">
        <v>2638</v>
      </c>
      <c r="O453" s="416">
        <v>2356461.9428520142</v>
      </c>
      <c r="P453" s="413" t="s">
        <v>2748</v>
      </c>
    </row>
    <row r="454" spans="1:16" ht="24" customHeight="1">
      <c r="A454" s="413" t="s">
        <v>2751</v>
      </c>
      <c r="B454" s="414" t="s">
        <v>65</v>
      </c>
      <c r="C454" s="414"/>
      <c r="D454" s="414" t="s">
        <v>2752</v>
      </c>
      <c r="E454" s="414" t="s">
        <v>957</v>
      </c>
      <c r="F454" s="415" t="s">
        <v>963</v>
      </c>
      <c r="G454" s="413">
        <v>16.490589874445099</v>
      </c>
      <c r="H454" s="413" t="s">
        <v>680</v>
      </c>
      <c r="I454" s="419">
        <v>1.402067</v>
      </c>
      <c r="J454" s="413" t="s">
        <v>680</v>
      </c>
      <c r="K454" s="416">
        <v>23.120911873493618</v>
      </c>
      <c r="L454" s="413" t="s">
        <v>680</v>
      </c>
      <c r="M454" s="416">
        <v>23.120911873493618</v>
      </c>
      <c r="N454" s="413" t="s">
        <v>2638</v>
      </c>
      <c r="O454" s="416">
        <v>2356485.0637638876</v>
      </c>
      <c r="P454" s="413" t="s">
        <v>2748</v>
      </c>
    </row>
    <row r="455" spans="1:16" ht="65.099999999999994" customHeight="1">
      <c r="A455" s="413" t="s">
        <v>2753</v>
      </c>
      <c r="B455" s="414" t="s">
        <v>65</v>
      </c>
      <c r="C455" s="414"/>
      <c r="D455" s="414" t="s">
        <v>2754</v>
      </c>
      <c r="E455" s="414" t="s">
        <v>727</v>
      </c>
      <c r="F455" s="415" t="s">
        <v>954</v>
      </c>
      <c r="G455" s="413">
        <v>2.0316406725316365</v>
      </c>
      <c r="H455" s="413" t="s">
        <v>680</v>
      </c>
      <c r="I455" s="419">
        <v>11.255125</v>
      </c>
      <c r="J455" s="413" t="s">
        <v>680</v>
      </c>
      <c r="K455" s="416">
        <v>22.866369724427631</v>
      </c>
      <c r="L455" s="413" t="s">
        <v>680</v>
      </c>
      <c r="M455" s="416">
        <v>22.866369724427631</v>
      </c>
      <c r="N455" s="413" t="s">
        <v>2638</v>
      </c>
      <c r="O455" s="416">
        <v>2356507.9301336119</v>
      </c>
      <c r="P455" s="413" t="s">
        <v>2748</v>
      </c>
    </row>
    <row r="456" spans="1:16" ht="26.1" customHeight="1">
      <c r="A456" s="413" t="s">
        <v>2755</v>
      </c>
      <c r="B456" s="414" t="s">
        <v>65</v>
      </c>
      <c r="C456" s="414"/>
      <c r="D456" s="414" t="s">
        <v>2756</v>
      </c>
      <c r="E456" s="414" t="s">
        <v>730</v>
      </c>
      <c r="F456" s="415" t="s">
        <v>711</v>
      </c>
      <c r="G456" s="413">
        <v>0.92901376279616654</v>
      </c>
      <c r="H456" s="413" t="s">
        <v>680</v>
      </c>
      <c r="I456" s="419">
        <v>23.83578215</v>
      </c>
      <c r="J456" s="413" t="s">
        <v>680</v>
      </c>
      <c r="K456" s="416">
        <v>22.143769664361198</v>
      </c>
      <c r="L456" s="413" t="s">
        <v>680</v>
      </c>
      <c r="M456" s="416">
        <v>22.143769664361198</v>
      </c>
      <c r="N456" s="413" t="s">
        <v>2638</v>
      </c>
      <c r="O456" s="416">
        <v>2356530.0739032766</v>
      </c>
      <c r="P456" s="413" t="s">
        <v>2748</v>
      </c>
    </row>
    <row r="457" spans="1:16" ht="26.1" customHeight="1">
      <c r="A457" s="413" t="s">
        <v>2776</v>
      </c>
      <c r="B457" s="414" t="s">
        <v>65</v>
      </c>
      <c r="C457" s="414"/>
      <c r="D457" s="414" t="s">
        <v>2777</v>
      </c>
      <c r="E457" s="414" t="s">
        <v>727</v>
      </c>
      <c r="F457" s="415" t="s">
        <v>954</v>
      </c>
      <c r="G457" s="413">
        <v>1.6801522764919485</v>
      </c>
      <c r="H457" s="413" t="s">
        <v>680</v>
      </c>
      <c r="I457" s="419">
        <v>12.991630000000001</v>
      </c>
      <c r="J457" s="413" t="s">
        <v>680</v>
      </c>
      <c r="K457" s="416">
        <v>21.827916719841095</v>
      </c>
      <c r="L457" s="413" t="s">
        <v>680</v>
      </c>
      <c r="M457" s="416">
        <v>21.827916719841095</v>
      </c>
      <c r="N457" s="413" t="s">
        <v>2638</v>
      </c>
      <c r="O457" s="416">
        <v>2356551.9018199961</v>
      </c>
      <c r="P457" s="413" t="s">
        <v>2748</v>
      </c>
    </row>
    <row r="458" spans="1:16" ht="39" customHeight="1">
      <c r="A458" s="413" t="s">
        <v>2757</v>
      </c>
      <c r="B458" s="414" t="s">
        <v>21</v>
      </c>
      <c r="C458" s="414"/>
      <c r="D458" s="414" t="s">
        <v>2758</v>
      </c>
      <c r="E458" s="414" t="s">
        <v>727</v>
      </c>
      <c r="F458" s="415" t="s">
        <v>74</v>
      </c>
      <c r="G458" s="413">
        <v>0.87550040787963079</v>
      </c>
      <c r="H458" s="413" t="s">
        <v>680</v>
      </c>
      <c r="I458" s="419">
        <v>22.600290999999999</v>
      </c>
      <c r="J458" s="413" t="s">
        <v>680</v>
      </c>
      <c r="K458" s="416">
        <v>19.786563988698347</v>
      </c>
      <c r="L458" s="413" t="s">
        <v>680</v>
      </c>
      <c r="M458" s="416">
        <v>19.786563988698347</v>
      </c>
      <c r="N458" s="413" t="s">
        <v>2638</v>
      </c>
      <c r="O458" s="416">
        <v>2356571.6883839848</v>
      </c>
      <c r="P458" s="413" t="s">
        <v>2748</v>
      </c>
    </row>
    <row r="459" spans="1:16" ht="26.1" customHeight="1">
      <c r="A459" s="413" t="s">
        <v>1054</v>
      </c>
      <c r="B459" s="414" t="s">
        <v>21</v>
      </c>
      <c r="C459" s="414"/>
      <c r="D459" s="414" t="s">
        <v>1055</v>
      </c>
      <c r="E459" s="414" t="s">
        <v>727</v>
      </c>
      <c r="F459" s="415" t="s">
        <v>6</v>
      </c>
      <c r="G459" s="413">
        <v>5.3225627536572624</v>
      </c>
      <c r="H459" s="413" t="s">
        <v>680</v>
      </c>
      <c r="I459" s="419">
        <v>3.6788180000000001</v>
      </c>
      <c r="J459" s="413" t="s">
        <v>680</v>
      </c>
      <c r="K459" s="416">
        <v>19.5807396642839</v>
      </c>
      <c r="L459" s="413" t="s">
        <v>680</v>
      </c>
      <c r="M459" s="416">
        <v>19.5807396642839</v>
      </c>
      <c r="N459" s="413" t="s">
        <v>2638</v>
      </c>
      <c r="O459" s="416">
        <v>2356591.2691236492</v>
      </c>
      <c r="P459" s="413" t="s">
        <v>2748</v>
      </c>
    </row>
    <row r="460" spans="1:16" ht="24" customHeight="1">
      <c r="A460" s="413" t="s">
        <v>1418</v>
      </c>
      <c r="B460" s="414" t="s">
        <v>21</v>
      </c>
      <c r="C460" s="414"/>
      <c r="D460" s="414" t="s">
        <v>1419</v>
      </c>
      <c r="E460" s="414" t="s">
        <v>727</v>
      </c>
      <c r="F460" s="415" t="s">
        <v>6</v>
      </c>
      <c r="G460" s="413">
        <v>19.988593787206181</v>
      </c>
      <c r="H460" s="413" t="s">
        <v>680</v>
      </c>
      <c r="I460" s="419">
        <v>0.96472500000000005</v>
      </c>
      <c r="J460" s="413" t="s">
        <v>680</v>
      </c>
      <c r="K460" s="416">
        <v>19.283496141362484</v>
      </c>
      <c r="L460" s="413" t="s">
        <v>680</v>
      </c>
      <c r="M460" s="416">
        <v>19.283496141362484</v>
      </c>
      <c r="N460" s="413" t="s">
        <v>2638</v>
      </c>
      <c r="O460" s="416">
        <v>2356610.5526197907</v>
      </c>
      <c r="P460" s="413" t="s">
        <v>2748</v>
      </c>
    </row>
    <row r="461" spans="1:16" ht="26.1" customHeight="1">
      <c r="A461" s="413" t="s">
        <v>2784</v>
      </c>
      <c r="B461" s="414" t="s">
        <v>65</v>
      </c>
      <c r="C461" s="414"/>
      <c r="D461" s="414" t="s">
        <v>2785</v>
      </c>
      <c r="E461" s="414" t="s">
        <v>727</v>
      </c>
      <c r="F461" s="415" t="s">
        <v>963</v>
      </c>
      <c r="G461" s="413">
        <v>29.898018312045043</v>
      </c>
      <c r="H461" s="413" t="s">
        <v>680</v>
      </c>
      <c r="I461" s="419">
        <v>0.61742399999999997</v>
      </c>
      <c r="J461" s="413" t="s">
        <v>680</v>
      </c>
      <c r="K461" s="416">
        <v>18.459754058296099</v>
      </c>
      <c r="L461" s="413" t="s">
        <v>680</v>
      </c>
      <c r="M461" s="416">
        <v>18.459754058296099</v>
      </c>
      <c r="N461" s="413" t="s">
        <v>2638</v>
      </c>
      <c r="O461" s="416">
        <v>2356629.0123738488</v>
      </c>
      <c r="P461" s="413" t="s">
        <v>2748</v>
      </c>
    </row>
    <row r="462" spans="1:16" ht="26.1" customHeight="1">
      <c r="A462" s="413" t="s">
        <v>2759</v>
      </c>
      <c r="B462" s="414" t="s">
        <v>65</v>
      </c>
      <c r="C462" s="414"/>
      <c r="D462" s="414" t="s">
        <v>2760</v>
      </c>
      <c r="E462" s="414" t="s">
        <v>727</v>
      </c>
      <c r="F462" s="415" t="s">
        <v>990</v>
      </c>
      <c r="G462" s="413">
        <v>3.9977187574412363</v>
      </c>
      <c r="H462" s="413" t="s">
        <v>680</v>
      </c>
      <c r="I462" s="419">
        <v>4.5020499999999997</v>
      </c>
      <c r="J462" s="413" t="s">
        <v>680</v>
      </c>
      <c r="K462" s="416">
        <v>17.997929731938317</v>
      </c>
      <c r="L462" s="413" t="s">
        <v>680</v>
      </c>
      <c r="M462" s="416">
        <v>17.997929731938317</v>
      </c>
      <c r="N462" s="413" t="s">
        <v>2638</v>
      </c>
      <c r="O462" s="416">
        <v>2356647.0103035807</v>
      </c>
      <c r="P462" s="413" t="s">
        <v>2765</v>
      </c>
    </row>
    <row r="463" spans="1:16" ht="24" customHeight="1">
      <c r="A463" s="413" t="s">
        <v>2768</v>
      </c>
      <c r="B463" s="414" t="s">
        <v>21</v>
      </c>
      <c r="C463" s="414"/>
      <c r="D463" s="414" t="s">
        <v>2769</v>
      </c>
      <c r="E463" s="414" t="s">
        <v>727</v>
      </c>
      <c r="F463" s="415" t="s">
        <v>6</v>
      </c>
      <c r="G463" s="413">
        <v>4.6579000341857038</v>
      </c>
      <c r="H463" s="413" t="s">
        <v>680</v>
      </c>
      <c r="I463" s="419">
        <v>3.7174070000000001</v>
      </c>
      <c r="J463" s="413" t="s">
        <v>680</v>
      </c>
      <c r="K463" s="416">
        <v>17.315310192382174</v>
      </c>
      <c r="L463" s="413" t="s">
        <v>680</v>
      </c>
      <c r="M463" s="416">
        <v>17.315310192382174</v>
      </c>
      <c r="N463" s="413" t="s">
        <v>2638</v>
      </c>
      <c r="O463" s="416">
        <v>2356664.3256137734</v>
      </c>
      <c r="P463" s="413" t="s">
        <v>2765</v>
      </c>
    </row>
    <row r="464" spans="1:16" ht="51.95" customHeight="1">
      <c r="A464" s="413" t="s">
        <v>2761</v>
      </c>
      <c r="B464" s="414" t="s">
        <v>21</v>
      </c>
      <c r="C464" s="414"/>
      <c r="D464" s="414" t="s">
        <v>2762</v>
      </c>
      <c r="E464" s="414" t="s">
        <v>727</v>
      </c>
      <c r="F464" s="415" t="s">
        <v>6</v>
      </c>
      <c r="G464" s="413">
        <v>4.6579000341857038</v>
      </c>
      <c r="H464" s="413" t="s">
        <v>680</v>
      </c>
      <c r="I464" s="419">
        <v>3.7174070000000001</v>
      </c>
      <c r="J464" s="413" t="s">
        <v>680</v>
      </c>
      <c r="K464" s="416">
        <v>17.315310192382174</v>
      </c>
      <c r="L464" s="413" t="s">
        <v>680</v>
      </c>
      <c r="M464" s="416">
        <v>17.315310192382174</v>
      </c>
      <c r="N464" s="413" t="s">
        <v>2638</v>
      </c>
      <c r="O464" s="416">
        <v>2356681.6409239657</v>
      </c>
      <c r="P464" s="413" t="s">
        <v>2765</v>
      </c>
    </row>
    <row r="465" spans="1:16" ht="26.1" customHeight="1">
      <c r="A465" s="413" t="s">
        <v>2763</v>
      </c>
      <c r="B465" s="414" t="s">
        <v>65</v>
      </c>
      <c r="C465" s="414"/>
      <c r="D465" s="414" t="s">
        <v>2764</v>
      </c>
      <c r="E465" s="414" t="s">
        <v>957</v>
      </c>
      <c r="F465" s="415" t="s">
        <v>963</v>
      </c>
      <c r="G465" s="413">
        <v>16.490589874445099</v>
      </c>
      <c r="H465" s="413" t="s">
        <v>680</v>
      </c>
      <c r="I465" s="419">
        <v>1.0161770000000001</v>
      </c>
      <c r="J465" s="413" t="s">
        <v>680</v>
      </c>
      <c r="K465" s="416">
        <v>16.757358146843998</v>
      </c>
      <c r="L465" s="413" t="s">
        <v>680</v>
      </c>
      <c r="M465" s="416">
        <v>16.757358146843998</v>
      </c>
      <c r="N465" s="413" t="s">
        <v>2638</v>
      </c>
      <c r="O465" s="416">
        <v>2356698.3982821126</v>
      </c>
      <c r="P465" s="413" t="s">
        <v>2765</v>
      </c>
    </row>
    <row r="466" spans="1:16" ht="39" customHeight="1">
      <c r="A466" s="413" t="s">
        <v>2766</v>
      </c>
      <c r="B466" s="414" t="s">
        <v>65</v>
      </c>
      <c r="C466" s="414"/>
      <c r="D466" s="414" t="s">
        <v>2767</v>
      </c>
      <c r="E466" s="414" t="s">
        <v>957</v>
      </c>
      <c r="F466" s="415" t="s">
        <v>963</v>
      </c>
      <c r="G466" s="413">
        <v>16.490589874445099</v>
      </c>
      <c r="H466" s="413" t="s">
        <v>680</v>
      </c>
      <c r="I466" s="419">
        <v>1.0161770000000001</v>
      </c>
      <c r="J466" s="413" t="s">
        <v>680</v>
      </c>
      <c r="K466" s="416">
        <v>16.757358146843998</v>
      </c>
      <c r="L466" s="413" t="s">
        <v>680</v>
      </c>
      <c r="M466" s="416">
        <v>16.757358146843998</v>
      </c>
      <c r="N466" s="413" t="s">
        <v>2638</v>
      </c>
      <c r="O466" s="416">
        <v>2356715.1556402594</v>
      </c>
      <c r="P466" s="413" t="s">
        <v>2765</v>
      </c>
    </row>
    <row r="467" spans="1:16" ht="26.1" customHeight="1">
      <c r="A467" s="413" t="s">
        <v>738</v>
      </c>
      <c r="B467" s="414" t="s">
        <v>21</v>
      </c>
      <c r="C467" s="414"/>
      <c r="D467" s="414" t="s">
        <v>739</v>
      </c>
      <c r="E467" s="414" t="s">
        <v>3293</v>
      </c>
      <c r="F467" s="415" t="s">
        <v>723</v>
      </c>
      <c r="G467" s="413">
        <v>2.4985742234007726</v>
      </c>
      <c r="H467" s="413" t="s">
        <v>680</v>
      </c>
      <c r="I467" s="419">
        <v>6.5729930000000003</v>
      </c>
      <c r="J467" s="413" t="s">
        <v>680</v>
      </c>
      <c r="K467" s="416">
        <v>16.423110880393715</v>
      </c>
      <c r="L467" s="413" t="s">
        <v>680</v>
      </c>
      <c r="M467" s="416">
        <v>16.423110880393715</v>
      </c>
      <c r="N467" s="413" t="s">
        <v>2638</v>
      </c>
      <c r="O467" s="416">
        <v>2356731.5787511398</v>
      </c>
      <c r="P467" s="413" t="s">
        <v>2765</v>
      </c>
    </row>
    <row r="468" spans="1:16" ht="26.1" customHeight="1">
      <c r="A468" s="413" t="s">
        <v>2770</v>
      </c>
      <c r="B468" s="414" t="s">
        <v>21</v>
      </c>
      <c r="C468" s="414"/>
      <c r="D468" s="414" t="s">
        <v>2771</v>
      </c>
      <c r="E468" s="414" t="s">
        <v>727</v>
      </c>
      <c r="F468" s="415" t="s">
        <v>918</v>
      </c>
      <c r="G468" s="413">
        <v>0.48827137473697901</v>
      </c>
      <c r="H468" s="413" t="s">
        <v>680</v>
      </c>
      <c r="I468" s="419">
        <v>32.401896999999998</v>
      </c>
      <c r="J468" s="413" t="s">
        <v>680</v>
      </c>
      <c r="K468" s="416">
        <v>15.820918792275995</v>
      </c>
      <c r="L468" s="413" t="s">
        <v>680</v>
      </c>
      <c r="M468" s="416">
        <v>15.820918792275995</v>
      </c>
      <c r="N468" s="413" t="s">
        <v>2638</v>
      </c>
      <c r="O468" s="416">
        <v>2356747.3996699317</v>
      </c>
      <c r="P468" s="413" t="s">
        <v>2765</v>
      </c>
    </row>
    <row r="469" spans="1:16" ht="39" customHeight="1">
      <c r="A469" s="413" t="s">
        <v>1341</v>
      </c>
      <c r="B469" s="414" t="s">
        <v>65</v>
      </c>
      <c r="C469" s="414"/>
      <c r="D469" s="414" t="s">
        <v>1342</v>
      </c>
      <c r="E469" s="414" t="s">
        <v>2178</v>
      </c>
      <c r="F469" s="415" t="s">
        <v>711</v>
      </c>
      <c r="G469" s="413">
        <v>4.3933592043731071</v>
      </c>
      <c r="H469" s="413">
        <v>0</v>
      </c>
      <c r="I469" s="419">
        <v>3.5827313900000002</v>
      </c>
      <c r="J469" s="413">
        <v>1.0261</v>
      </c>
      <c r="K469" s="416">
        <v>15.740225929052954</v>
      </c>
      <c r="L469" s="413">
        <v>0</v>
      </c>
      <c r="M469" s="416">
        <v>15.740225929052954</v>
      </c>
      <c r="N469" s="413" t="s">
        <v>2638</v>
      </c>
      <c r="O469" s="416">
        <v>2356763.139895861</v>
      </c>
      <c r="P469" s="413" t="s">
        <v>2765</v>
      </c>
    </row>
    <row r="470" spans="1:16" ht="26.1" customHeight="1">
      <c r="A470" s="413" t="s">
        <v>2774</v>
      </c>
      <c r="B470" s="414" t="s">
        <v>65</v>
      </c>
      <c r="C470" s="414"/>
      <c r="D470" s="414" t="s">
        <v>2775</v>
      </c>
      <c r="E470" s="414" t="s">
        <v>727</v>
      </c>
      <c r="F470" s="415" t="s">
        <v>954</v>
      </c>
      <c r="G470" s="413">
        <v>0.60114496499395353</v>
      </c>
      <c r="H470" s="413" t="s">
        <v>680</v>
      </c>
      <c r="I470" s="419">
        <v>24.246755</v>
      </c>
      <c r="J470" s="413" t="s">
        <v>680</v>
      </c>
      <c r="K470" s="416">
        <v>14.575814685691968</v>
      </c>
      <c r="L470" s="413" t="s">
        <v>680</v>
      </c>
      <c r="M470" s="416">
        <v>14.575814685691968</v>
      </c>
      <c r="N470" s="413" t="s">
        <v>2638</v>
      </c>
      <c r="O470" s="416">
        <v>2356777.7157105468</v>
      </c>
      <c r="P470" s="413" t="s">
        <v>2765</v>
      </c>
    </row>
    <row r="471" spans="1:16" ht="39" customHeight="1">
      <c r="A471" s="413" t="s">
        <v>2782</v>
      </c>
      <c r="B471" s="414" t="s">
        <v>21</v>
      </c>
      <c r="C471" s="414"/>
      <c r="D471" s="414" t="s">
        <v>2783</v>
      </c>
      <c r="E471" s="414" t="s">
        <v>3293</v>
      </c>
      <c r="F471" s="415" t="s">
        <v>711</v>
      </c>
      <c r="G471" s="413">
        <v>12.125980478039693</v>
      </c>
      <c r="H471" s="413" t="s">
        <v>680</v>
      </c>
      <c r="I471" s="419">
        <v>1.1448069999999999</v>
      </c>
      <c r="J471" s="413" t="s">
        <v>680</v>
      </c>
      <c r="K471" s="416">
        <v>13.881907333123188</v>
      </c>
      <c r="L471" s="413" t="s">
        <v>680</v>
      </c>
      <c r="M471" s="416">
        <v>13.881907333123188</v>
      </c>
      <c r="N471" s="413" t="s">
        <v>2638</v>
      </c>
      <c r="O471" s="416">
        <v>2356791.59761788</v>
      </c>
      <c r="P471" s="413" t="s">
        <v>2765</v>
      </c>
    </row>
    <row r="472" spans="1:16" ht="24" customHeight="1">
      <c r="A472" s="413" t="s">
        <v>2780</v>
      </c>
      <c r="B472" s="414" t="s">
        <v>21</v>
      </c>
      <c r="C472" s="414"/>
      <c r="D472" s="414" t="s">
        <v>2781</v>
      </c>
      <c r="E472" s="414" t="s">
        <v>727</v>
      </c>
      <c r="F472" s="415" t="s">
        <v>6</v>
      </c>
      <c r="G472" s="413">
        <v>1.5547927791440457</v>
      </c>
      <c r="H472" s="413" t="s">
        <v>680</v>
      </c>
      <c r="I472" s="419">
        <v>8.759703</v>
      </c>
      <c r="J472" s="413" t="s">
        <v>680</v>
      </c>
      <c r="K472" s="416">
        <v>13.619522971846434</v>
      </c>
      <c r="L472" s="413" t="s">
        <v>680</v>
      </c>
      <c r="M472" s="416">
        <v>13.619522971846434</v>
      </c>
      <c r="N472" s="413" t="s">
        <v>2638</v>
      </c>
      <c r="O472" s="416">
        <v>2356805.2171408515</v>
      </c>
      <c r="P472" s="413" t="s">
        <v>2765</v>
      </c>
    </row>
    <row r="473" spans="1:16" ht="26.1" customHeight="1">
      <c r="A473" s="413" t="s">
        <v>2790</v>
      </c>
      <c r="B473" s="414" t="s">
        <v>65</v>
      </c>
      <c r="C473" s="414"/>
      <c r="D473" s="414" t="s">
        <v>2791</v>
      </c>
      <c r="E473" s="414" t="s">
        <v>727</v>
      </c>
      <c r="F473" s="415" t="s">
        <v>1095</v>
      </c>
      <c r="G473" s="413">
        <v>4.2815567892195645</v>
      </c>
      <c r="H473" s="413" t="s">
        <v>680</v>
      </c>
      <c r="I473" s="419">
        <v>2.8169970000000002</v>
      </c>
      <c r="J473" s="413" t="s">
        <v>680</v>
      </c>
      <c r="K473" s="416">
        <v>12.061132630561143</v>
      </c>
      <c r="L473" s="413" t="s">
        <v>680</v>
      </c>
      <c r="M473" s="416">
        <v>12.061132630561143</v>
      </c>
      <c r="N473" s="413" t="s">
        <v>2638</v>
      </c>
      <c r="O473" s="416">
        <v>2356817.2782734823</v>
      </c>
      <c r="P473" s="413" t="s">
        <v>2765</v>
      </c>
    </row>
    <row r="474" spans="1:16" ht="26.1" customHeight="1">
      <c r="A474" s="413" t="s">
        <v>2786</v>
      </c>
      <c r="B474" s="414" t="s">
        <v>21</v>
      </c>
      <c r="C474" s="414"/>
      <c r="D474" s="414" t="s">
        <v>2787</v>
      </c>
      <c r="E474" s="414" t="s">
        <v>727</v>
      </c>
      <c r="F474" s="415" t="s">
        <v>74</v>
      </c>
      <c r="G474" s="413">
        <v>0.40127102027816408</v>
      </c>
      <c r="H474" s="413" t="s">
        <v>680</v>
      </c>
      <c r="I474" s="419">
        <v>29.777844999999999</v>
      </c>
      <c r="J474" s="413" t="s">
        <v>680</v>
      </c>
      <c r="K474" s="416">
        <v>11.948986244835027</v>
      </c>
      <c r="L474" s="413" t="s">
        <v>680</v>
      </c>
      <c r="M474" s="416">
        <v>11.948986244835027</v>
      </c>
      <c r="N474" s="413" t="s">
        <v>2638</v>
      </c>
      <c r="O474" s="416">
        <v>2356829.2272597272</v>
      </c>
      <c r="P474" s="413" t="s">
        <v>2765</v>
      </c>
    </row>
    <row r="475" spans="1:16" ht="51.95" customHeight="1">
      <c r="A475" s="413" t="s">
        <v>2778</v>
      </c>
      <c r="B475" s="414" t="s">
        <v>65</v>
      </c>
      <c r="C475" s="414"/>
      <c r="D475" s="414" t="s">
        <v>2779</v>
      </c>
      <c r="E475" s="414" t="s">
        <v>957</v>
      </c>
      <c r="F475" s="415" t="s">
        <v>963</v>
      </c>
      <c r="G475" s="413">
        <v>16.490589874445099</v>
      </c>
      <c r="H475" s="413" t="s">
        <v>680</v>
      </c>
      <c r="I475" s="419">
        <v>0.65601299999999996</v>
      </c>
      <c r="J475" s="413" t="s">
        <v>680</v>
      </c>
      <c r="K475" s="416">
        <v>10.818041335304354</v>
      </c>
      <c r="L475" s="413" t="s">
        <v>680</v>
      </c>
      <c r="M475" s="416">
        <v>10.818041335304354</v>
      </c>
      <c r="N475" s="413" t="s">
        <v>2638</v>
      </c>
      <c r="O475" s="416">
        <v>2356840.0453010625</v>
      </c>
      <c r="P475" s="413" t="s">
        <v>2765</v>
      </c>
    </row>
    <row r="476" spans="1:16" ht="39" customHeight="1">
      <c r="A476" s="413" t="s">
        <v>2788</v>
      </c>
      <c r="B476" s="414" t="s">
        <v>65</v>
      </c>
      <c r="C476" s="414"/>
      <c r="D476" s="414" t="s">
        <v>2789</v>
      </c>
      <c r="E476" s="414" t="s">
        <v>727</v>
      </c>
      <c r="F476" s="415" t="s">
        <v>954</v>
      </c>
      <c r="G476" s="413">
        <v>0.49492076597885631</v>
      </c>
      <c r="H476" s="413" t="s">
        <v>680</v>
      </c>
      <c r="I476" s="419">
        <v>21.35258</v>
      </c>
      <c r="J476" s="413" t="s">
        <v>680</v>
      </c>
      <c r="K476" s="416">
        <v>10.567835249224808</v>
      </c>
      <c r="L476" s="413" t="s">
        <v>680</v>
      </c>
      <c r="M476" s="416">
        <v>10.567835249224808</v>
      </c>
      <c r="N476" s="413" t="s">
        <v>2638</v>
      </c>
      <c r="O476" s="416">
        <v>2356850.6131363115</v>
      </c>
      <c r="P476" s="413" t="s">
        <v>2765</v>
      </c>
    </row>
    <row r="477" spans="1:16" ht="65.099999999999994" customHeight="1">
      <c r="A477" s="413" t="s">
        <v>2817</v>
      </c>
      <c r="B477" s="414" t="s">
        <v>65</v>
      </c>
      <c r="C477" s="414"/>
      <c r="D477" s="414" t="s">
        <v>2818</v>
      </c>
      <c r="E477" s="414" t="s">
        <v>727</v>
      </c>
      <c r="F477" s="415" t="s">
        <v>963</v>
      </c>
      <c r="G477" s="413">
        <v>272.73492857836936</v>
      </c>
      <c r="H477" s="413" t="s">
        <v>680</v>
      </c>
      <c r="I477" s="419">
        <v>3.8588999999999998E-2</v>
      </c>
      <c r="J477" s="413" t="s">
        <v>680</v>
      </c>
      <c r="K477" s="416">
        <v>10.524568158910697</v>
      </c>
      <c r="L477" s="413" t="s">
        <v>680</v>
      </c>
      <c r="M477" s="416">
        <v>10.524568158910697</v>
      </c>
      <c r="N477" s="413" t="s">
        <v>2638</v>
      </c>
      <c r="O477" s="416">
        <v>2356861.1377044707</v>
      </c>
      <c r="P477" s="413" t="s">
        <v>2765</v>
      </c>
    </row>
    <row r="478" spans="1:16" ht="26.1" customHeight="1">
      <c r="A478" s="413" t="s">
        <v>2796</v>
      </c>
      <c r="B478" s="414" t="s">
        <v>21</v>
      </c>
      <c r="C478" s="414"/>
      <c r="D478" s="414" t="s">
        <v>2797</v>
      </c>
      <c r="E478" s="414" t="s">
        <v>727</v>
      </c>
      <c r="F478" s="415" t="s">
        <v>6</v>
      </c>
      <c r="G478" s="413">
        <v>3.1031072550416576</v>
      </c>
      <c r="H478" s="413" t="s">
        <v>680</v>
      </c>
      <c r="I478" s="419">
        <v>3.0742569999999998</v>
      </c>
      <c r="J478" s="413" t="s">
        <v>680</v>
      </c>
      <c r="K478" s="416">
        <v>9.5397492005626017</v>
      </c>
      <c r="L478" s="413" t="s">
        <v>680</v>
      </c>
      <c r="M478" s="416">
        <v>9.5397492005626017</v>
      </c>
      <c r="N478" s="413" t="s">
        <v>2638</v>
      </c>
      <c r="O478" s="416">
        <v>2356870.6774536711</v>
      </c>
      <c r="P478" s="413" t="s">
        <v>2798</v>
      </c>
    </row>
    <row r="479" spans="1:16" ht="26.1" customHeight="1">
      <c r="A479" s="413" t="s">
        <v>2801</v>
      </c>
      <c r="B479" s="414" t="s">
        <v>21</v>
      </c>
      <c r="C479" s="414"/>
      <c r="D479" s="414" t="s">
        <v>2802</v>
      </c>
      <c r="E479" s="414" t="s">
        <v>727</v>
      </c>
      <c r="F479" s="415" t="s">
        <v>6</v>
      </c>
      <c r="G479" s="413">
        <v>4.6579000341857038</v>
      </c>
      <c r="H479" s="413" t="s">
        <v>680</v>
      </c>
      <c r="I479" s="419">
        <v>1.9294500000000001</v>
      </c>
      <c r="J479" s="413" t="s">
        <v>680</v>
      </c>
      <c r="K479" s="416">
        <v>8.9871852209596046</v>
      </c>
      <c r="L479" s="413" t="s">
        <v>680</v>
      </c>
      <c r="M479" s="416">
        <v>8.9871852209596046</v>
      </c>
      <c r="N479" s="413" t="s">
        <v>2638</v>
      </c>
      <c r="O479" s="416">
        <v>2356879.6646388918</v>
      </c>
      <c r="P479" s="413" t="s">
        <v>2798</v>
      </c>
    </row>
    <row r="480" spans="1:16" ht="26.1" customHeight="1">
      <c r="A480" s="413" t="s">
        <v>2799</v>
      </c>
      <c r="B480" s="414" t="s">
        <v>21</v>
      </c>
      <c r="C480" s="414"/>
      <c r="D480" s="414" t="s">
        <v>2800</v>
      </c>
      <c r="E480" s="414" t="s">
        <v>1558</v>
      </c>
      <c r="F480" s="415" t="s">
        <v>6</v>
      </c>
      <c r="G480" s="413">
        <v>5.4662163901743116E-4</v>
      </c>
      <c r="H480" s="413" t="s">
        <v>680</v>
      </c>
      <c r="I480" s="419">
        <v>15554.801421</v>
      </c>
      <c r="J480" s="413" t="s">
        <v>680</v>
      </c>
      <c r="K480" s="416">
        <v>8.5025910473376864</v>
      </c>
      <c r="L480" s="413" t="s">
        <v>680</v>
      </c>
      <c r="M480" s="416">
        <v>8.5025910473376864</v>
      </c>
      <c r="N480" s="413" t="s">
        <v>2638</v>
      </c>
      <c r="O480" s="416">
        <v>2356888.1672299393</v>
      </c>
      <c r="P480" s="413" t="s">
        <v>2798</v>
      </c>
    </row>
    <row r="481" spans="1:16" ht="26.1" customHeight="1">
      <c r="A481" s="413" t="s">
        <v>2794</v>
      </c>
      <c r="B481" s="414" t="s">
        <v>65</v>
      </c>
      <c r="C481" s="414"/>
      <c r="D481" s="414" t="s">
        <v>2795</v>
      </c>
      <c r="E481" s="414" t="s">
        <v>957</v>
      </c>
      <c r="F481" s="415" t="s">
        <v>963</v>
      </c>
      <c r="G481" s="413">
        <v>16.490589874445099</v>
      </c>
      <c r="H481" s="413" t="s">
        <v>680</v>
      </c>
      <c r="I481" s="419">
        <v>0.50165700000000002</v>
      </c>
      <c r="J481" s="413" t="s">
        <v>680</v>
      </c>
      <c r="K481" s="416">
        <v>8.2726198446445061</v>
      </c>
      <c r="L481" s="413" t="s">
        <v>680</v>
      </c>
      <c r="M481" s="416">
        <v>8.2726198446445061</v>
      </c>
      <c r="N481" s="413" t="s">
        <v>2638</v>
      </c>
      <c r="O481" s="416">
        <v>2356896.4398497841</v>
      </c>
      <c r="P481" s="413" t="s">
        <v>2798</v>
      </c>
    </row>
    <row r="482" spans="1:16" ht="65.099999999999994" customHeight="1">
      <c r="A482" s="413" t="s">
        <v>2803</v>
      </c>
      <c r="B482" s="414" t="s">
        <v>65</v>
      </c>
      <c r="C482" s="414"/>
      <c r="D482" s="414" t="s">
        <v>2804</v>
      </c>
      <c r="E482" s="414" t="s">
        <v>727</v>
      </c>
      <c r="F482" s="415" t="s">
        <v>990</v>
      </c>
      <c r="G482" s="413">
        <v>0.93703129613478753</v>
      </c>
      <c r="H482" s="413" t="s">
        <v>680</v>
      </c>
      <c r="I482" s="419">
        <v>8.721114</v>
      </c>
      <c r="J482" s="413" t="s">
        <v>680</v>
      </c>
      <c r="K482" s="416">
        <v>8.1719567551592416</v>
      </c>
      <c r="L482" s="413" t="s">
        <v>680</v>
      </c>
      <c r="M482" s="416">
        <v>8.1719567551592416</v>
      </c>
      <c r="N482" s="413" t="s">
        <v>2638</v>
      </c>
      <c r="O482" s="416">
        <v>2356904.6118065394</v>
      </c>
      <c r="P482" s="413" t="s">
        <v>2798</v>
      </c>
    </row>
    <row r="483" spans="1:16" ht="24" customHeight="1">
      <c r="A483" s="413" t="s">
        <v>2805</v>
      </c>
      <c r="B483" s="414" t="s">
        <v>65</v>
      </c>
      <c r="C483" s="414"/>
      <c r="D483" s="414" t="s">
        <v>2806</v>
      </c>
      <c r="E483" s="414" t="s">
        <v>727</v>
      </c>
      <c r="F483" s="415" t="s">
        <v>963</v>
      </c>
      <c r="G483" s="413">
        <v>15.233451642876975</v>
      </c>
      <c r="H483" s="413" t="s">
        <v>680</v>
      </c>
      <c r="I483" s="419">
        <v>0.49291015999999999</v>
      </c>
      <c r="J483" s="413" t="s">
        <v>680</v>
      </c>
      <c r="K483" s="416">
        <v>7.5087230866427523</v>
      </c>
      <c r="L483" s="413" t="s">
        <v>680</v>
      </c>
      <c r="M483" s="416">
        <v>7.5087230866427523</v>
      </c>
      <c r="N483" s="413" t="s">
        <v>2638</v>
      </c>
      <c r="O483" s="416">
        <v>2356912.120529626</v>
      </c>
      <c r="P483" s="413" t="s">
        <v>2798</v>
      </c>
    </row>
    <row r="484" spans="1:16" ht="24" customHeight="1">
      <c r="A484" s="413" t="s">
        <v>2807</v>
      </c>
      <c r="B484" s="414" t="s">
        <v>65</v>
      </c>
      <c r="C484" s="414"/>
      <c r="D484" s="414" t="s">
        <v>2808</v>
      </c>
      <c r="E484" s="414" t="s">
        <v>727</v>
      </c>
      <c r="F484" s="415" t="s">
        <v>990</v>
      </c>
      <c r="G484" s="413">
        <v>0.40857542907271638</v>
      </c>
      <c r="H484" s="413" t="s">
        <v>680</v>
      </c>
      <c r="I484" s="419">
        <v>18.085377999999999</v>
      </c>
      <c r="J484" s="413" t="s">
        <v>680</v>
      </c>
      <c r="K484" s="416">
        <v>7.3892410762922651</v>
      </c>
      <c r="L484" s="413" t="s">
        <v>680</v>
      </c>
      <c r="M484" s="416">
        <v>7.3892410762922651</v>
      </c>
      <c r="N484" s="413" t="s">
        <v>2638</v>
      </c>
      <c r="O484" s="416">
        <v>2356919.5097707021</v>
      </c>
      <c r="P484" s="413" t="s">
        <v>2798</v>
      </c>
    </row>
    <row r="485" spans="1:16" ht="39" customHeight="1">
      <c r="A485" s="413" t="s">
        <v>1561</v>
      </c>
      <c r="B485" s="414" t="s">
        <v>21</v>
      </c>
      <c r="C485" s="414"/>
      <c r="D485" s="414" t="s">
        <v>1562</v>
      </c>
      <c r="E485" s="414" t="s">
        <v>727</v>
      </c>
      <c r="F485" s="415" t="s">
        <v>6</v>
      </c>
      <c r="G485" s="413">
        <v>3.9977187574412363</v>
      </c>
      <c r="H485" s="413" t="s">
        <v>680</v>
      </c>
      <c r="I485" s="419">
        <v>1.659327</v>
      </c>
      <c r="J485" s="413" t="s">
        <v>680</v>
      </c>
      <c r="K485" s="416">
        <v>6.6335226726286942</v>
      </c>
      <c r="L485" s="413" t="s">
        <v>680</v>
      </c>
      <c r="M485" s="416">
        <v>6.6335226726286942</v>
      </c>
      <c r="N485" s="413" t="s">
        <v>2638</v>
      </c>
      <c r="O485" s="416">
        <v>2356926.1432933747</v>
      </c>
      <c r="P485" s="413" t="s">
        <v>2798</v>
      </c>
    </row>
    <row r="486" spans="1:16" ht="24" customHeight="1">
      <c r="A486" s="413" t="s">
        <v>2809</v>
      </c>
      <c r="B486" s="414" t="s">
        <v>21</v>
      </c>
      <c r="C486" s="414"/>
      <c r="D486" s="414" t="s">
        <v>2810</v>
      </c>
      <c r="E486" s="414" t="s">
        <v>1558</v>
      </c>
      <c r="F486" s="415" t="s">
        <v>6</v>
      </c>
      <c r="G486" s="413">
        <v>5.805820484360417E-4</v>
      </c>
      <c r="H486" s="413" t="s">
        <v>680</v>
      </c>
      <c r="I486" s="419">
        <v>10538.141379999999</v>
      </c>
      <c r="J486" s="413" t="s">
        <v>680</v>
      </c>
      <c r="K486" s="416">
        <v>6.1182557091090146</v>
      </c>
      <c r="L486" s="413" t="s">
        <v>680</v>
      </c>
      <c r="M486" s="416">
        <v>6.1182557091090146</v>
      </c>
      <c r="N486" s="413" t="s">
        <v>2638</v>
      </c>
      <c r="O486" s="416">
        <v>2356932.261549084</v>
      </c>
      <c r="P486" s="413" t="s">
        <v>2798</v>
      </c>
    </row>
    <row r="487" spans="1:16" ht="26.1" customHeight="1">
      <c r="A487" s="413" t="s">
        <v>2811</v>
      </c>
      <c r="B487" s="414" t="s">
        <v>65</v>
      </c>
      <c r="C487" s="414"/>
      <c r="D487" s="414" t="s">
        <v>2812</v>
      </c>
      <c r="E487" s="414" t="s">
        <v>730</v>
      </c>
      <c r="F487" s="415" t="s">
        <v>711</v>
      </c>
      <c r="G487" s="413">
        <v>0.20370843317117415</v>
      </c>
      <c r="H487" s="413" t="s">
        <v>680</v>
      </c>
      <c r="I487" s="419">
        <v>23.83578215</v>
      </c>
      <c r="J487" s="413" t="s">
        <v>680</v>
      </c>
      <c r="K487" s="416">
        <v>4.8555498351859407</v>
      </c>
      <c r="L487" s="413" t="s">
        <v>680</v>
      </c>
      <c r="M487" s="416">
        <v>4.8555498351859407</v>
      </c>
      <c r="N487" s="413" t="s">
        <v>2638</v>
      </c>
      <c r="O487" s="416">
        <v>2356937.1170989191</v>
      </c>
      <c r="P487" s="413" t="s">
        <v>2798</v>
      </c>
    </row>
    <row r="488" spans="1:16" ht="51.95" customHeight="1">
      <c r="A488" s="413" t="s">
        <v>2813</v>
      </c>
      <c r="B488" s="414" t="s">
        <v>65</v>
      </c>
      <c r="C488" s="414"/>
      <c r="D488" s="414" t="s">
        <v>2814</v>
      </c>
      <c r="E488" s="414" t="s">
        <v>727</v>
      </c>
      <c r="F488" s="415" t="s">
        <v>990</v>
      </c>
      <c r="G488" s="413">
        <v>0.40158484120062321</v>
      </c>
      <c r="H488" s="413" t="s">
        <v>680</v>
      </c>
      <c r="I488" s="419">
        <v>11.70533</v>
      </c>
      <c r="J488" s="413" t="s">
        <v>680</v>
      </c>
      <c r="K488" s="416">
        <v>4.7006830892508908</v>
      </c>
      <c r="L488" s="413" t="s">
        <v>680</v>
      </c>
      <c r="M488" s="416">
        <v>4.7006830892508908</v>
      </c>
      <c r="N488" s="413" t="s">
        <v>2638</v>
      </c>
      <c r="O488" s="416">
        <v>2356941.8177820081</v>
      </c>
      <c r="P488" s="413" t="s">
        <v>2798</v>
      </c>
    </row>
    <row r="489" spans="1:16" ht="26.1" customHeight="1">
      <c r="A489" s="413" t="s">
        <v>2815</v>
      </c>
      <c r="B489" s="414" t="s">
        <v>65</v>
      </c>
      <c r="C489" s="414"/>
      <c r="D489" s="414" t="s">
        <v>2816</v>
      </c>
      <c r="E489" s="414" t="s">
        <v>727</v>
      </c>
      <c r="F489" s="415" t="s">
        <v>954</v>
      </c>
      <c r="G489" s="413">
        <v>0.13577692079023118</v>
      </c>
      <c r="H489" s="413" t="s">
        <v>680</v>
      </c>
      <c r="I489" s="419">
        <v>30.22805</v>
      </c>
      <c r="J489" s="413" t="s">
        <v>680</v>
      </c>
      <c r="K489" s="416">
        <v>4.1042715504931477</v>
      </c>
      <c r="L489" s="413" t="s">
        <v>680</v>
      </c>
      <c r="M489" s="416">
        <v>4.1042715504931477</v>
      </c>
      <c r="N489" s="413" t="s">
        <v>2638</v>
      </c>
      <c r="O489" s="416">
        <v>2356945.9220535588</v>
      </c>
      <c r="P489" s="413" t="s">
        <v>2798</v>
      </c>
    </row>
    <row r="490" spans="1:16" ht="26.1" customHeight="1">
      <c r="A490" s="413" t="s">
        <v>1658</v>
      </c>
      <c r="B490" s="414" t="s">
        <v>21</v>
      </c>
      <c r="C490" s="414"/>
      <c r="D490" s="414" t="s">
        <v>1659</v>
      </c>
      <c r="E490" s="414" t="s">
        <v>727</v>
      </c>
      <c r="F490" s="415" t="s">
        <v>6</v>
      </c>
      <c r="G490" s="413">
        <v>20.946996887818251</v>
      </c>
      <c r="H490" s="413" t="s">
        <v>680</v>
      </c>
      <c r="I490" s="419">
        <v>0.15435599999999999</v>
      </c>
      <c r="J490" s="413" t="s">
        <v>680</v>
      </c>
      <c r="K490" s="416">
        <v>3.2332946516160739</v>
      </c>
      <c r="L490" s="413" t="s">
        <v>680</v>
      </c>
      <c r="M490" s="416">
        <v>3.2332946516160739</v>
      </c>
      <c r="N490" s="413" t="s">
        <v>2638</v>
      </c>
      <c r="O490" s="416">
        <v>2356949.1553482106</v>
      </c>
      <c r="P490" s="413" t="s">
        <v>2798</v>
      </c>
    </row>
    <row r="491" spans="1:16" ht="26.1" customHeight="1">
      <c r="A491" s="413" t="s">
        <v>2822</v>
      </c>
      <c r="B491" s="414" t="s">
        <v>65</v>
      </c>
      <c r="C491" s="414"/>
      <c r="D491" s="414" t="s">
        <v>2823</v>
      </c>
      <c r="E491" s="414" t="s">
        <v>727</v>
      </c>
      <c r="F491" s="415" t="s">
        <v>963</v>
      </c>
      <c r="G491" s="413">
        <v>35.935286029263885</v>
      </c>
      <c r="H491" s="413" t="s">
        <v>680</v>
      </c>
      <c r="I491" s="419">
        <v>7.7177999999999997E-2</v>
      </c>
      <c r="J491" s="413" t="s">
        <v>680</v>
      </c>
      <c r="K491" s="416">
        <v>2.7734135051665283</v>
      </c>
      <c r="L491" s="413" t="s">
        <v>680</v>
      </c>
      <c r="M491" s="416">
        <v>2.7734135051665283</v>
      </c>
      <c r="N491" s="413" t="s">
        <v>2638</v>
      </c>
      <c r="O491" s="416">
        <v>2356951.9287617155</v>
      </c>
      <c r="P491" s="413" t="s">
        <v>2798</v>
      </c>
    </row>
    <row r="492" spans="1:16" ht="65.099999999999994" customHeight="1">
      <c r="A492" s="413" t="s">
        <v>2819</v>
      </c>
      <c r="B492" s="414" t="s">
        <v>65</v>
      </c>
      <c r="C492" s="414"/>
      <c r="D492" s="414" t="s">
        <v>2820</v>
      </c>
      <c r="E492" s="414" t="s">
        <v>2178</v>
      </c>
      <c r="F492" s="415" t="s">
        <v>711</v>
      </c>
      <c r="G492" s="413">
        <v>0.26426745273930241</v>
      </c>
      <c r="H492" s="413">
        <v>0</v>
      </c>
      <c r="I492" s="419">
        <v>10.23393143</v>
      </c>
      <c r="J492" s="413">
        <v>5.4199999999999998E-2</v>
      </c>
      <c r="K492" s="416">
        <v>2.7044949905147861</v>
      </c>
      <c r="L492" s="413">
        <v>0</v>
      </c>
      <c r="M492" s="416">
        <v>2.7044949905147861</v>
      </c>
      <c r="N492" s="413" t="s">
        <v>2638</v>
      </c>
      <c r="O492" s="416">
        <v>2356954.6332567059</v>
      </c>
      <c r="P492" s="413" t="s">
        <v>2798</v>
      </c>
    </row>
    <row r="493" spans="1:16" ht="24" customHeight="1">
      <c r="A493" s="413" t="s">
        <v>2824</v>
      </c>
      <c r="B493" s="414" t="s">
        <v>65</v>
      </c>
      <c r="C493" s="414"/>
      <c r="D493" s="414" t="s">
        <v>2825</v>
      </c>
      <c r="E493" s="414" t="s">
        <v>727</v>
      </c>
      <c r="F493" s="415" t="s">
        <v>990</v>
      </c>
      <c r="G493" s="413">
        <v>5.2900756919467913</v>
      </c>
      <c r="H493" s="413" t="s">
        <v>680</v>
      </c>
      <c r="I493" s="419">
        <v>0.47593099999999999</v>
      </c>
      <c r="J493" s="413" t="s">
        <v>680</v>
      </c>
      <c r="K493" s="416">
        <v>2.5177110141439285</v>
      </c>
      <c r="L493" s="413" t="s">
        <v>680</v>
      </c>
      <c r="M493" s="416">
        <v>2.5177110141439285</v>
      </c>
      <c r="N493" s="413" t="s">
        <v>2638</v>
      </c>
      <c r="O493" s="416">
        <v>2356957.1509677204</v>
      </c>
      <c r="P493" s="413" t="s">
        <v>2798</v>
      </c>
    </row>
    <row r="494" spans="1:16" ht="24" customHeight="1">
      <c r="A494" s="413" t="s">
        <v>3615</v>
      </c>
      <c r="B494" s="414" t="s">
        <v>65</v>
      </c>
      <c r="C494" s="414"/>
      <c r="D494" s="414" t="s">
        <v>3616</v>
      </c>
      <c r="E494" s="414" t="s">
        <v>727</v>
      </c>
      <c r="F494" s="415" t="s">
        <v>1095</v>
      </c>
      <c r="G494" s="413">
        <v>3.669905819331055</v>
      </c>
      <c r="H494" s="413" t="s">
        <v>680</v>
      </c>
      <c r="I494" s="419">
        <v>0.64315</v>
      </c>
      <c r="J494" s="413" t="s">
        <v>680</v>
      </c>
      <c r="K494" s="416">
        <v>2.3602999277027679</v>
      </c>
      <c r="L494" s="413" t="s">
        <v>680</v>
      </c>
      <c r="M494" s="416">
        <v>2.3602999277027679</v>
      </c>
      <c r="N494" s="413" t="s">
        <v>2638</v>
      </c>
      <c r="O494" s="416">
        <v>2356959.5112676481</v>
      </c>
      <c r="P494" s="413" t="s">
        <v>2798</v>
      </c>
    </row>
    <row r="495" spans="1:16" ht="51.95" customHeight="1">
      <c r="A495" s="413" t="s">
        <v>2826</v>
      </c>
      <c r="B495" s="414" t="s">
        <v>65</v>
      </c>
      <c r="C495" s="414"/>
      <c r="D495" s="414" t="s">
        <v>2827</v>
      </c>
      <c r="E495" s="414" t="s">
        <v>727</v>
      </c>
      <c r="F495" s="415" t="s">
        <v>990</v>
      </c>
      <c r="G495" s="413">
        <v>0.27942430939720342</v>
      </c>
      <c r="H495" s="413" t="s">
        <v>680</v>
      </c>
      <c r="I495" s="419">
        <v>8.0393749999999997</v>
      </c>
      <c r="J495" s="413" t="s">
        <v>680</v>
      </c>
      <c r="K495" s="416">
        <v>2.2463968073601421</v>
      </c>
      <c r="L495" s="413" t="s">
        <v>680</v>
      </c>
      <c r="M495" s="416">
        <v>2.2463968073601421</v>
      </c>
      <c r="N495" s="413" t="s">
        <v>2638</v>
      </c>
      <c r="O495" s="416">
        <v>2356961.7576644551</v>
      </c>
      <c r="P495" s="413" t="s">
        <v>2798</v>
      </c>
    </row>
    <row r="496" spans="1:16" ht="26.1" customHeight="1">
      <c r="A496" s="413" t="s">
        <v>2828</v>
      </c>
      <c r="B496" s="414" t="s">
        <v>21</v>
      </c>
      <c r="C496" s="414"/>
      <c r="D496" s="414" t="s">
        <v>2829</v>
      </c>
      <c r="E496" s="414" t="s">
        <v>1558</v>
      </c>
      <c r="F496" s="415" t="s">
        <v>6</v>
      </c>
      <c r="G496" s="413">
        <v>1.7003006471047334E-5</v>
      </c>
      <c r="H496" s="413" t="s">
        <v>680</v>
      </c>
      <c r="I496" s="419">
        <v>118018.02499999999</v>
      </c>
      <c r="J496" s="413" t="s">
        <v>680</v>
      </c>
      <c r="K496" s="416">
        <v>2.006661242775226</v>
      </c>
      <c r="L496" s="413" t="s">
        <v>680</v>
      </c>
      <c r="M496" s="416">
        <v>2.006661242775226</v>
      </c>
      <c r="N496" s="413" t="s">
        <v>2638</v>
      </c>
      <c r="O496" s="416">
        <v>2356963.7643256979</v>
      </c>
      <c r="P496" s="413" t="s">
        <v>2798</v>
      </c>
    </row>
    <row r="497" spans="1:16" ht="24" customHeight="1">
      <c r="A497" s="413" t="s">
        <v>1559</v>
      </c>
      <c r="B497" s="414" t="s">
        <v>21</v>
      </c>
      <c r="C497" s="414"/>
      <c r="D497" s="414" t="s">
        <v>1560</v>
      </c>
      <c r="E497" s="414" t="s">
        <v>727</v>
      </c>
      <c r="F497" s="415" t="s">
        <v>6</v>
      </c>
      <c r="G497" s="413">
        <v>3.9977187574412363</v>
      </c>
      <c r="H497" s="413" t="s">
        <v>680</v>
      </c>
      <c r="I497" s="419">
        <v>0.46306799999999998</v>
      </c>
      <c r="J497" s="413" t="s">
        <v>680</v>
      </c>
      <c r="K497" s="416">
        <v>1.8512156295707984</v>
      </c>
      <c r="L497" s="413" t="s">
        <v>680</v>
      </c>
      <c r="M497" s="416">
        <v>1.8512156295707984</v>
      </c>
      <c r="N497" s="413" t="s">
        <v>2638</v>
      </c>
      <c r="O497" s="416">
        <v>2356965.6155413277</v>
      </c>
      <c r="P497" s="413" t="s">
        <v>2798</v>
      </c>
    </row>
    <row r="498" spans="1:16" ht="51.95" customHeight="1">
      <c r="A498" s="413" t="s">
        <v>2830</v>
      </c>
      <c r="B498" s="414" t="s">
        <v>65</v>
      </c>
      <c r="C498" s="414"/>
      <c r="D498" s="414" t="s">
        <v>2831</v>
      </c>
      <c r="E498" s="414" t="s">
        <v>727</v>
      </c>
      <c r="F498" s="415" t="s">
        <v>963</v>
      </c>
      <c r="G498" s="413">
        <v>1.0037272209649226</v>
      </c>
      <c r="H498" s="413" t="s">
        <v>680</v>
      </c>
      <c r="I498" s="419">
        <v>1.8136829999999999</v>
      </c>
      <c r="J498" s="413" t="s">
        <v>680</v>
      </c>
      <c r="K498" s="416">
        <v>1.8204429973013236</v>
      </c>
      <c r="L498" s="413" t="s">
        <v>680</v>
      </c>
      <c r="M498" s="416">
        <v>1.8204429973013236</v>
      </c>
      <c r="N498" s="413" t="s">
        <v>2638</v>
      </c>
      <c r="O498" s="416">
        <v>2356967.4359843251</v>
      </c>
      <c r="P498" s="413" t="s">
        <v>2798</v>
      </c>
    </row>
    <row r="499" spans="1:16" ht="26.1" customHeight="1">
      <c r="A499" s="413" t="s">
        <v>2832</v>
      </c>
      <c r="B499" s="414" t="s">
        <v>65</v>
      </c>
      <c r="C499" s="414"/>
      <c r="D499" s="414" t="s">
        <v>2833</v>
      </c>
      <c r="E499" s="414" t="s">
        <v>957</v>
      </c>
      <c r="F499" s="415" t="s">
        <v>963</v>
      </c>
      <c r="G499" s="413">
        <v>1.4770531401868434</v>
      </c>
      <c r="H499" s="413" t="s">
        <v>680</v>
      </c>
      <c r="I499" s="419">
        <v>1.2219850000000001</v>
      </c>
      <c r="J499" s="413" t="s">
        <v>680</v>
      </c>
      <c r="K499" s="416">
        <v>1.8049367815112198</v>
      </c>
      <c r="L499" s="413" t="s">
        <v>680</v>
      </c>
      <c r="M499" s="416">
        <v>1.8049367815112198</v>
      </c>
      <c r="N499" s="413" t="s">
        <v>2638</v>
      </c>
      <c r="O499" s="416">
        <v>2356969.2409211067</v>
      </c>
      <c r="P499" s="413" t="s">
        <v>2798</v>
      </c>
    </row>
    <row r="500" spans="1:16" ht="26.1" customHeight="1">
      <c r="A500" s="413" t="s">
        <v>2834</v>
      </c>
      <c r="B500" s="414" t="s">
        <v>65</v>
      </c>
      <c r="C500" s="414"/>
      <c r="D500" s="414" t="s">
        <v>2835</v>
      </c>
      <c r="E500" s="414" t="s">
        <v>957</v>
      </c>
      <c r="F500" s="415" t="s">
        <v>963</v>
      </c>
      <c r="G500" s="413">
        <v>1.4770531401868434</v>
      </c>
      <c r="H500" s="413" t="s">
        <v>680</v>
      </c>
      <c r="I500" s="419">
        <v>1.2219850000000001</v>
      </c>
      <c r="J500" s="413" t="s">
        <v>680</v>
      </c>
      <c r="K500" s="416">
        <v>1.8049367815112198</v>
      </c>
      <c r="L500" s="413" t="s">
        <v>680</v>
      </c>
      <c r="M500" s="416">
        <v>1.8049367815112198</v>
      </c>
      <c r="N500" s="413" t="s">
        <v>2638</v>
      </c>
      <c r="O500" s="416">
        <v>2356971.0458578877</v>
      </c>
      <c r="P500" s="413" t="s">
        <v>2798</v>
      </c>
    </row>
    <row r="501" spans="1:16" ht="26.1" customHeight="1">
      <c r="A501" s="413" t="s">
        <v>2836</v>
      </c>
      <c r="B501" s="414" t="s">
        <v>65</v>
      </c>
      <c r="C501" s="414"/>
      <c r="D501" s="414" t="s">
        <v>2837</v>
      </c>
      <c r="E501" s="414" t="s">
        <v>2178</v>
      </c>
      <c r="F501" s="415" t="s">
        <v>711</v>
      </c>
      <c r="G501" s="413">
        <v>1.5680086440077015</v>
      </c>
      <c r="H501" s="413">
        <v>0</v>
      </c>
      <c r="I501" s="419">
        <v>1.0512929900000001</v>
      </c>
      <c r="J501" s="413">
        <v>0.6895</v>
      </c>
      <c r="K501" s="416">
        <v>1.648436495704702</v>
      </c>
      <c r="L501" s="413">
        <v>0</v>
      </c>
      <c r="M501" s="416">
        <v>1.648436495704702</v>
      </c>
      <c r="N501" s="413" t="s">
        <v>2638</v>
      </c>
      <c r="O501" s="416">
        <v>2356972.6942943837</v>
      </c>
      <c r="P501" s="413" t="s">
        <v>2798</v>
      </c>
    </row>
    <row r="502" spans="1:16" ht="26.1" customHeight="1">
      <c r="A502" s="413" t="s">
        <v>768</v>
      </c>
      <c r="B502" s="414" t="s">
        <v>21</v>
      </c>
      <c r="C502" s="414"/>
      <c r="D502" s="414" t="s">
        <v>769</v>
      </c>
      <c r="E502" s="414" t="s">
        <v>727</v>
      </c>
      <c r="F502" s="415" t="s">
        <v>74</v>
      </c>
      <c r="G502" s="413">
        <v>3.388066646931448E-2</v>
      </c>
      <c r="H502" s="413" t="s">
        <v>680</v>
      </c>
      <c r="I502" s="419">
        <v>42.988146</v>
      </c>
      <c r="J502" s="413" t="s">
        <v>680</v>
      </c>
      <c r="K502" s="416">
        <v>1.4564670367601953</v>
      </c>
      <c r="L502" s="413" t="s">
        <v>680</v>
      </c>
      <c r="M502" s="416">
        <v>1.4564670367601953</v>
      </c>
      <c r="N502" s="413" t="s">
        <v>2638</v>
      </c>
      <c r="O502" s="416">
        <v>2356974.1507614204</v>
      </c>
      <c r="P502" s="413" t="s">
        <v>2798</v>
      </c>
    </row>
    <row r="503" spans="1:16" ht="26.1" customHeight="1">
      <c r="A503" s="413" t="s">
        <v>1554</v>
      </c>
      <c r="B503" s="414" t="s">
        <v>21</v>
      </c>
      <c r="C503" s="414"/>
      <c r="D503" s="414" t="s">
        <v>1555</v>
      </c>
      <c r="E503" s="414" t="s">
        <v>727</v>
      </c>
      <c r="F503" s="415" t="s">
        <v>39</v>
      </c>
      <c r="G503" s="413">
        <v>0.19988593787206183</v>
      </c>
      <c r="H503" s="413" t="s">
        <v>680</v>
      </c>
      <c r="I503" s="419">
        <v>4.8107620000000004</v>
      </c>
      <c r="J503" s="413" t="s">
        <v>680</v>
      </c>
      <c r="K503" s="416">
        <v>0.96160367424927584</v>
      </c>
      <c r="L503" s="413" t="s">
        <v>680</v>
      </c>
      <c r="M503" s="416">
        <v>0.96160367424927584</v>
      </c>
      <c r="N503" s="413" t="s">
        <v>2638</v>
      </c>
      <c r="O503" s="416">
        <v>2356975.1123650945</v>
      </c>
      <c r="P503" s="413" t="s">
        <v>2798</v>
      </c>
    </row>
    <row r="504" spans="1:16" ht="39" customHeight="1">
      <c r="A504" s="413" t="s">
        <v>766</v>
      </c>
      <c r="B504" s="414" t="s">
        <v>21</v>
      </c>
      <c r="C504" s="414"/>
      <c r="D504" s="414" t="s">
        <v>767</v>
      </c>
      <c r="E504" s="414" t="s">
        <v>727</v>
      </c>
      <c r="F504" s="415" t="s">
        <v>74</v>
      </c>
      <c r="G504" s="413">
        <v>3.9577415698668239E-2</v>
      </c>
      <c r="H504" s="413" t="s">
        <v>680</v>
      </c>
      <c r="I504" s="419">
        <v>23.02477</v>
      </c>
      <c r="J504" s="413" t="s">
        <v>680</v>
      </c>
      <c r="K504" s="416">
        <v>0.91126089365622553</v>
      </c>
      <c r="L504" s="413" t="s">
        <v>680</v>
      </c>
      <c r="M504" s="416">
        <v>0.91126089365622553</v>
      </c>
      <c r="N504" s="413" t="s">
        <v>2638</v>
      </c>
      <c r="O504" s="416">
        <v>2356976.0236259885</v>
      </c>
      <c r="P504" s="413" t="s">
        <v>2798</v>
      </c>
    </row>
    <row r="505" spans="1:16" ht="39" customHeight="1">
      <c r="A505" s="413" t="s">
        <v>2841</v>
      </c>
      <c r="B505" s="414" t="s">
        <v>65</v>
      </c>
      <c r="C505" s="414"/>
      <c r="D505" s="414" t="s">
        <v>2842</v>
      </c>
      <c r="E505" s="414" t="s">
        <v>727</v>
      </c>
      <c r="F505" s="415" t="s">
        <v>963</v>
      </c>
      <c r="G505" s="413">
        <v>15.233451642876975</v>
      </c>
      <c r="H505" s="413" t="s">
        <v>680</v>
      </c>
      <c r="I505" s="419">
        <v>5.8269389999999997E-2</v>
      </c>
      <c r="J505" s="413" t="s">
        <v>680</v>
      </c>
      <c r="K505" s="416">
        <v>0.8876439348249392</v>
      </c>
      <c r="L505" s="413" t="s">
        <v>680</v>
      </c>
      <c r="M505" s="416">
        <v>0.8876439348249392</v>
      </c>
      <c r="N505" s="413" t="s">
        <v>2638</v>
      </c>
      <c r="O505" s="416">
        <v>2356976.9112699232</v>
      </c>
      <c r="P505" s="413" t="s">
        <v>2798</v>
      </c>
    </row>
    <row r="506" spans="1:16" ht="24" customHeight="1">
      <c r="A506" s="413" t="s">
        <v>2839</v>
      </c>
      <c r="B506" s="414" t="s">
        <v>65</v>
      </c>
      <c r="C506" s="414"/>
      <c r="D506" s="414" t="s">
        <v>2840</v>
      </c>
      <c r="E506" s="414" t="s">
        <v>2178</v>
      </c>
      <c r="F506" s="415" t="s">
        <v>711</v>
      </c>
      <c r="G506" s="413">
        <v>7.4957226702023178E-2</v>
      </c>
      <c r="H506" s="413">
        <v>0</v>
      </c>
      <c r="I506" s="419">
        <v>11.80257428</v>
      </c>
      <c r="J506" s="413">
        <v>0.85109999999999997</v>
      </c>
      <c r="K506" s="416">
        <v>0.88468823597342805</v>
      </c>
      <c r="L506" s="413">
        <v>0</v>
      </c>
      <c r="M506" s="416">
        <v>0.88468823597342805</v>
      </c>
      <c r="N506" s="413" t="s">
        <v>2638</v>
      </c>
      <c r="O506" s="416">
        <v>2356977.795958159</v>
      </c>
      <c r="P506" s="413" t="s">
        <v>2798</v>
      </c>
    </row>
    <row r="507" spans="1:16" ht="26.1" customHeight="1">
      <c r="A507" s="413" t="s">
        <v>2843</v>
      </c>
      <c r="B507" s="414" t="s">
        <v>65</v>
      </c>
      <c r="C507" s="414"/>
      <c r="D507" s="414" t="s">
        <v>2844</v>
      </c>
      <c r="E507" s="414" t="s">
        <v>727</v>
      </c>
      <c r="F507" s="415" t="s">
        <v>990</v>
      </c>
      <c r="G507" s="413">
        <v>3.1095855582880914</v>
      </c>
      <c r="H507" s="413" t="s">
        <v>680</v>
      </c>
      <c r="I507" s="419">
        <v>0.28298600000000002</v>
      </c>
      <c r="J507" s="413" t="s">
        <v>680</v>
      </c>
      <c r="K507" s="416">
        <v>0.87996917879771375</v>
      </c>
      <c r="L507" s="413" t="s">
        <v>680</v>
      </c>
      <c r="M507" s="416">
        <v>0.87996917879771375</v>
      </c>
      <c r="N507" s="413" t="s">
        <v>2638</v>
      </c>
      <c r="O507" s="416">
        <v>2356978.6759273377</v>
      </c>
      <c r="P507" s="413" t="s">
        <v>2798</v>
      </c>
    </row>
    <row r="508" spans="1:16" ht="24" customHeight="1">
      <c r="A508" s="413" t="s">
        <v>2845</v>
      </c>
      <c r="B508" s="414" t="s">
        <v>65</v>
      </c>
      <c r="C508" s="414"/>
      <c r="D508" s="414" t="s">
        <v>2846</v>
      </c>
      <c r="E508" s="414" t="s">
        <v>957</v>
      </c>
      <c r="F508" s="415" t="s">
        <v>963</v>
      </c>
      <c r="G508" s="413">
        <v>1.4770531401868434</v>
      </c>
      <c r="H508" s="413" t="s">
        <v>680</v>
      </c>
      <c r="I508" s="419">
        <v>0.41161599999999998</v>
      </c>
      <c r="J508" s="413" t="s">
        <v>680</v>
      </c>
      <c r="K508" s="416">
        <v>0.60797870535114773</v>
      </c>
      <c r="L508" s="413" t="s">
        <v>680</v>
      </c>
      <c r="M508" s="416">
        <v>0.60797870535114773</v>
      </c>
      <c r="N508" s="413" t="s">
        <v>2638</v>
      </c>
      <c r="O508" s="416">
        <v>2356979.283906043</v>
      </c>
      <c r="P508" s="413" t="s">
        <v>2798</v>
      </c>
    </row>
    <row r="509" spans="1:16" ht="26.1" customHeight="1">
      <c r="A509" s="413" t="s">
        <v>2847</v>
      </c>
      <c r="B509" s="414" t="s">
        <v>65</v>
      </c>
      <c r="C509" s="414"/>
      <c r="D509" s="414" t="s">
        <v>2848</v>
      </c>
      <c r="E509" s="414" t="s">
        <v>957</v>
      </c>
      <c r="F509" s="415" t="s">
        <v>963</v>
      </c>
      <c r="G509" s="413">
        <v>1.4770531401868434</v>
      </c>
      <c r="H509" s="413" t="s">
        <v>680</v>
      </c>
      <c r="I509" s="419">
        <v>0.41161599999999998</v>
      </c>
      <c r="J509" s="413" t="s">
        <v>680</v>
      </c>
      <c r="K509" s="416">
        <v>0.60797870535114773</v>
      </c>
      <c r="L509" s="413" t="s">
        <v>680</v>
      </c>
      <c r="M509" s="416">
        <v>0.60797870535114773</v>
      </c>
      <c r="N509" s="413" t="s">
        <v>2638</v>
      </c>
      <c r="O509" s="416">
        <v>2356979.8918847488</v>
      </c>
      <c r="P509" s="413" t="s">
        <v>2798</v>
      </c>
    </row>
    <row r="510" spans="1:16" ht="69.95" customHeight="1">
      <c r="A510" s="413" t="s">
        <v>1514</v>
      </c>
      <c r="B510" s="414" t="s">
        <v>65</v>
      </c>
      <c r="C510" s="414"/>
      <c r="D510" s="414" t="s">
        <v>1515</v>
      </c>
      <c r="E510" s="414" t="s">
        <v>727</v>
      </c>
      <c r="F510" s="415" t="s">
        <v>1095</v>
      </c>
      <c r="G510" s="413">
        <v>3.9210365150953774</v>
      </c>
      <c r="H510" s="413" t="s">
        <v>680</v>
      </c>
      <c r="I510" s="419">
        <v>0.15435599999999999</v>
      </c>
      <c r="J510" s="413" t="s">
        <v>680</v>
      </c>
      <c r="K510" s="416">
        <v>0.60523551232406203</v>
      </c>
      <c r="L510" s="413" t="s">
        <v>680</v>
      </c>
      <c r="M510" s="416">
        <v>0.60523551232406203</v>
      </c>
      <c r="N510" s="413" t="s">
        <v>2638</v>
      </c>
      <c r="O510" s="416">
        <v>2356980.4971202607</v>
      </c>
      <c r="P510" s="413" t="s">
        <v>2798</v>
      </c>
    </row>
    <row r="511" spans="1:16">
      <c r="A511" s="413" t="s">
        <v>1585</v>
      </c>
      <c r="B511" s="414" t="s">
        <v>21</v>
      </c>
      <c r="C511" s="414"/>
      <c r="D511" s="414" t="s">
        <v>1586</v>
      </c>
      <c r="E511" s="414" t="s">
        <v>727</v>
      </c>
      <c r="F511" s="415" t="s">
        <v>6</v>
      </c>
      <c r="G511" s="413">
        <v>0.10943755098495385</v>
      </c>
      <c r="H511" s="413" t="s">
        <v>680</v>
      </c>
      <c r="I511" s="419">
        <v>5.2609669999999999</v>
      </c>
      <c r="J511" s="413" t="s">
        <v>680</v>
      </c>
      <c r="K511" s="416">
        <v>0.57574734429265961</v>
      </c>
      <c r="L511" s="413" t="s">
        <v>680</v>
      </c>
      <c r="M511" s="416">
        <v>0.57574734429265961</v>
      </c>
      <c r="N511" s="413" t="s">
        <v>2638</v>
      </c>
      <c r="O511" s="416">
        <v>2356981.0728676054</v>
      </c>
      <c r="P511" s="413" t="s">
        <v>2798</v>
      </c>
    </row>
    <row r="512" spans="1:16" ht="25.5">
      <c r="A512" s="413" t="s">
        <v>2851</v>
      </c>
      <c r="B512" s="414" t="s">
        <v>65</v>
      </c>
      <c r="C512" s="414"/>
      <c r="D512" s="414" t="s">
        <v>2852</v>
      </c>
      <c r="E512" s="414" t="s">
        <v>957</v>
      </c>
      <c r="F512" s="415" t="s">
        <v>963</v>
      </c>
      <c r="G512" s="413">
        <v>1.4770531401868434</v>
      </c>
      <c r="H512" s="413" t="s">
        <v>680</v>
      </c>
      <c r="I512" s="419">
        <v>0.321575</v>
      </c>
      <c r="J512" s="413" t="s">
        <v>680</v>
      </c>
      <c r="K512" s="416">
        <v>0.47498336355558413</v>
      </c>
      <c r="L512" s="413" t="s">
        <v>680</v>
      </c>
      <c r="M512" s="416">
        <v>0.47498336355558413</v>
      </c>
      <c r="N512" s="413" t="s">
        <v>2638</v>
      </c>
      <c r="O512" s="416">
        <v>2356981.5478509688</v>
      </c>
      <c r="P512" s="413" t="s">
        <v>2798</v>
      </c>
    </row>
    <row r="513" spans="1:16" ht="25.5">
      <c r="A513" s="413" t="s">
        <v>2859</v>
      </c>
      <c r="B513" s="414" t="s">
        <v>21</v>
      </c>
      <c r="C513" s="414"/>
      <c r="D513" s="414" t="s">
        <v>2860</v>
      </c>
      <c r="E513" s="414" t="s">
        <v>3293</v>
      </c>
      <c r="F513" s="415" t="s">
        <v>711</v>
      </c>
      <c r="G513" s="413">
        <v>12.125980478039693</v>
      </c>
      <c r="H513" s="413" t="s">
        <v>680</v>
      </c>
      <c r="I513" s="419">
        <v>3.8588999999999998E-2</v>
      </c>
      <c r="J513" s="413" t="s">
        <v>680</v>
      </c>
      <c r="K513" s="416">
        <v>0.46792946066707375</v>
      </c>
      <c r="L513" s="413" t="s">
        <v>680</v>
      </c>
      <c r="M513" s="416">
        <v>0.46792946066707375</v>
      </c>
      <c r="N513" s="413" t="s">
        <v>2638</v>
      </c>
      <c r="O513" s="416">
        <v>2356982.0157804294</v>
      </c>
      <c r="P513" s="413" t="s">
        <v>2798</v>
      </c>
    </row>
    <row r="514" spans="1:16" ht="25.5">
      <c r="A514" s="413" t="s">
        <v>2853</v>
      </c>
      <c r="B514" s="414" t="s">
        <v>21</v>
      </c>
      <c r="C514" s="414"/>
      <c r="D514" s="414" t="s">
        <v>2854</v>
      </c>
      <c r="E514" s="414" t="s">
        <v>1558</v>
      </c>
      <c r="F514" s="415" t="s">
        <v>6</v>
      </c>
      <c r="G514" s="413">
        <v>2.5215985249036292E-4</v>
      </c>
      <c r="H514" s="413" t="s">
        <v>680</v>
      </c>
      <c r="I514" s="419">
        <v>1762.3596299999999</v>
      </c>
      <c r="J514" s="413" t="s">
        <v>680</v>
      </c>
      <c r="K514" s="416">
        <v>0.44439634433577063</v>
      </c>
      <c r="L514" s="413" t="s">
        <v>680</v>
      </c>
      <c r="M514" s="416">
        <v>0.44439634433577063</v>
      </c>
      <c r="N514" s="413" t="s">
        <v>2638</v>
      </c>
      <c r="O514" s="416">
        <v>2356982.4601767738</v>
      </c>
      <c r="P514" s="413" t="s">
        <v>2798</v>
      </c>
    </row>
    <row r="515" spans="1:16" ht="25.5">
      <c r="A515" s="413" t="s">
        <v>2849</v>
      </c>
      <c r="B515" s="414" t="s">
        <v>65</v>
      </c>
      <c r="C515" s="414"/>
      <c r="D515" s="414" t="s">
        <v>2850</v>
      </c>
      <c r="E515" s="414" t="s">
        <v>727</v>
      </c>
      <c r="F515" s="415" t="s">
        <v>963</v>
      </c>
      <c r="G515" s="413">
        <v>1.0037272209649226</v>
      </c>
      <c r="H515" s="413" t="s">
        <v>680</v>
      </c>
      <c r="I515" s="419">
        <v>0.43734200000000001</v>
      </c>
      <c r="J515" s="413" t="s">
        <v>680</v>
      </c>
      <c r="K515" s="416">
        <v>0.43897207027124119</v>
      </c>
      <c r="L515" s="413" t="s">
        <v>680</v>
      </c>
      <c r="M515" s="416">
        <v>0.43897207027124119</v>
      </c>
      <c r="N515" s="413" t="s">
        <v>2638</v>
      </c>
      <c r="O515" s="416">
        <v>2356982.8991488442</v>
      </c>
      <c r="P515" s="413" t="s">
        <v>2798</v>
      </c>
    </row>
    <row r="516" spans="1:16" ht="25.5">
      <c r="A516" s="413" t="s">
        <v>2855</v>
      </c>
      <c r="B516" s="414" t="s">
        <v>65</v>
      </c>
      <c r="C516" s="414"/>
      <c r="D516" s="414" t="s">
        <v>2856</v>
      </c>
      <c r="E516" s="414" t="s">
        <v>957</v>
      </c>
      <c r="F516" s="415" t="s">
        <v>963</v>
      </c>
      <c r="G516" s="413">
        <v>1.4770531401868434</v>
      </c>
      <c r="H516" s="413" t="s">
        <v>680</v>
      </c>
      <c r="I516" s="419">
        <v>0.23153399999999999</v>
      </c>
      <c r="J516" s="413" t="s">
        <v>680</v>
      </c>
      <c r="K516" s="416">
        <v>0.34198802176002058</v>
      </c>
      <c r="L516" s="413" t="s">
        <v>680</v>
      </c>
      <c r="M516" s="416">
        <v>0.34198802176002058</v>
      </c>
      <c r="N516" s="413" t="s">
        <v>2638</v>
      </c>
      <c r="O516" s="416">
        <v>2356983.2411368657</v>
      </c>
      <c r="P516" s="413" t="s">
        <v>2798</v>
      </c>
    </row>
    <row r="517" spans="1:16" ht="25.5">
      <c r="A517" s="413" t="s">
        <v>2857</v>
      </c>
      <c r="B517" s="414" t="s">
        <v>65</v>
      </c>
      <c r="C517" s="414"/>
      <c r="D517" s="414" t="s">
        <v>2858</v>
      </c>
      <c r="E517" s="414" t="s">
        <v>727</v>
      </c>
      <c r="F517" s="415" t="s">
        <v>963</v>
      </c>
      <c r="G517" s="413">
        <v>15.233451642876975</v>
      </c>
      <c r="H517" s="413" t="s">
        <v>680</v>
      </c>
      <c r="I517" s="419">
        <v>1.6721900000000001E-2</v>
      </c>
      <c r="J517" s="413" t="s">
        <v>680</v>
      </c>
      <c r="K517" s="416">
        <v>0.25473225502702446</v>
      </c>
      <c r="L517" s="413" t="s">
        <v>680</v>
      </c>
      <c r="M517" s="416">
        <v>0.25473225502702446</v>
      </c>
      <c r="N517" s="413" t="s">
        <v>2638</v>
      </c>
      <c r="O517" s="416">
        <v>2356983.495869121</v>
      </c>
      <c r="P517" s="413" t="s">
        <v>2798</v>
      </c>
    </row>
    <row r="518" spans="1:16">
      <c r="A518" s="413" t="s">
        <v>1593</v>
      </c>
      <c r="B518" s="414" t="s">
        <v>1209</v>
      </c>
      <c r="C518" s="414"/>
      <c r="D518" s="414" t="s">
        <v>1594</v>
      </c>
      <c r="E518" s="414" t="s">
        <v>727</v>
      </c>
      <c r="F518" s="415" t="s">
        <v>1095</v>
      </c>
      <c r="G518" s="413">
        <v>0.26984601612728343</v>
      </c>
      <c r="H518" s="413" t="s">
        <v>680</v>
      </c>
      <c r="I518" s="419">
        <v>0.38589000000000001</v>
      </c>
      <c r="J518" s="413" t="s">
        <v>680</v>
      </c>
      <c r="K518" s="416">
        <v>0.10413087916335741</v>
      </c>
      <c r="L518" s="413" t="s">
        <v>680</v>
      </c>
      <c r="M518" s="416">
        <v>0.10413087916335741</v>
      </c>
      <c r="N518" s="413" t="s">
        <v>2638</v>
      </c>
      <c r="O518" s="416">
        <v>2356983.6</v>
      </c>
      <c r="P518" s="413" t="s">
        <v>2798</v>
      </c>
    </row>
  </sheetData>
  <mergeCells count="15">
    <mergeCell ref="Q4:Q5"/>
    <mergeCell ref="R4:R5"/>
    <mergeCell ref="H1:P1"/>
    <mergeCell ref="E2:F2"/>
    <mergeCell ref="H2:P2"/>
    <mergeCell ref="A3:P3"/>
    <mergeCell ref="A4:A5"/>
    <mergeCell ref="B4:B5"/>
    <mergeCell ref="C4:C5"/>
    <mergeCell ref="D4:D5"/>
    <mergeCell ref="E4:E5"/>
    <mergeCell ref="G4:G5"/>
    <mergeCell ref="N4:N5"/>
    <mergeCell ref="O4:O5"/>
    <mergeCell ref="P4:P5"/>
  </mergeCells>
  <pageMargins left="0.51181102362204722" right="0.51181102362204722" top="0.98425196850393704" bottom="0.98425196850393704" header="0.51181102362204722" footer="0.51181102362204722"/>
  <pageSetup paperSize="9" scale="39" fitToHeight="0" orientation="landscape" r:id="rId1"/>
  <headerFooter>
    <oddHeader>&amp;L &amp;CUFVJMCNPJ: 16.888.315/0001-57</oddHeader>
    <oddFooter>&amp;L &amp;CROD MGT 367 KM 583  - ALTO DA JACUBA - DIAMANTINA / MG(38) 3532-1200 / projetos.infra@ufvjm.edu.br</oddFooter>
  </headerFooter>
  <drawing r:id="rId2"/>
</worksheet>
</file>

<file path=xl/worksheets/sheet8.xml><?xml version="1.0" encoding="utf-8"?>
<worksheet xmlns="http://schemas.openxmlformats.org/spreadsheetml/2006/main" xmlns:r="http://schemas.openxmlformats.org/officeDocument/2006/relationships">
  <sheetPr>
    <pageSetUpPr fitToPage="1"/>
  </sheetPr>
  <dimension ref="A1:J204"/>
  <sheetViews>
    <sheetView showWhiteSpace="0" workbookViewId="0">
      <selection activeCell="A3" sqref="A3:J3"/>
    </sheetView>
  </sheetViews>
  <sheetFormatPr defaultColWidth="9.140625" defaultRowHeight="14.25"/>
  <cols>
    <col min="1" max="2" width="11.42578125" style="46" customWidth="1"/>
    <col min="3" max="3" width="68.5703125" style="46" customWidth="1"/>
    <col min="4" max="4" width="37.7109375" style="46" customWidth="1"/>
    <col min="5" max="6" width="11.42578125" style="46" customWidth="1"/>
    <col min="7" max="7" width="13.28515625" style="46" customWidth="1"/>
    <col min="8" max="8" width="14.28515625" style="46" customWidth="1"/>
    <col min="9" max="9" width="11.42578125" style="46" customWidth="1"/>
    <col min="10" max="12" width="17.140625" style="46" customWidth="1"/>
    <col min="13" max="16384" width="9.140625" style="46"/>
  </cols>
  <sheetData>
    <row r="1" spans="1:10" ht="15">
      <c r="A1" s="47"/>
      <c r="B1" s="47"/>
      <c r="C1" s="47" t="s">
        <v>686</v>
      </c>
      <c r="D1" s="47" t="s">
        <v>687</v>
      </c>
      <c r="E1" s="552" t="s">
        <v>688</v>
      </c>
      <c r="F1" s="552"/>
      <c r="G1" s="552"/>
      <c r="H1" s="543" t="s">
        <v>689</v>
      </c>
      <c r="I1" s="543"/>
      <c r="J1" s="541"/>
    </row>
    <row r="2" spans="1:10" ht="118.5" customHeight="1">
      <c r="A2" s="49"/>
      <c r="B2" s="49"/>
      <c r="C2" s="381" t="s">
        <v>3800</v>
      </c>
      <c r="D2" s="408" t="s">
        <v>3309</v>
      </c>
      <c r="E2" s="553" t="s">
        <v>2861</v>
      </c>
      <c r="F2" s="553"/>
      <c r="G2" s="553"/>
      <c r="H2" s="470" t="s">
        <v>690</v>
      </c>
      <c r="I2" s="470"/>
      <c r="J2" s="541"/>
    </row>
    <row r="3" spans="1:10" ht="15" customHeight="1">
      <c r="A3" s="546" t="s">
        <v>2862</v>
      </c>
      <c r="B3" s="547"/>
      <c r="C3" s="547"/>
      <c r="D3" s="547"/>
      <c r="E3" s="547"/>
      <c r="F3" s="547"/>
      <c r="G3" s="547"/>
      <c r="H3" s="547"/>
      <c r="I3" s="547"/>
      <c r="J3" s="548"/>
    </row>
    <row r="4" spans="1:10" ht="30" customHeight="1">
      <c r="A4" s="50" t="s">
        <v>695</v>
      </c>
      <c r="B4" s="51" t="s">
        <v>696</v>
      </c>
      <c r="C4" s="51" t="s">
        <v>697</v>
      </c>
      <c r="D4" s="51" t="s">
        <v>698</v>
      </c>
      <c r="E4" s="52" t="s">
        <v>699</v>
      </c>
      <c r="F4" s="50" t="s">
        <v>700</v>
      </c>
      <c r="G4" s="50" t="s">
        <v>2863</v>
      </c>
      <c r="H4" s="50" t="s">
        <v>702</v>
      </c>
      <c r="I4" s="50" t="s">
        <v>2864</v>
      </c>
      <c r="J4" s="50" t="s">
        <v>2865</v>
      </c>
    </row>
    <row r="5" spans="1:10" ht="51.95" customHeight="1">
      <c r="A5" s="409" t="s">
        <v>1229</v>
      </c>
      <c r="B5" s="410" t="s">
        <v>65</v>
      </c>
      <c r="C5" s="410" t="s">
        <v>1230</v>
      </c>
      <c r="D5" s="410" t="s">
        <v>942</v>
      </c>
      <c r="E5" s="411" t="s">
        <v>758</v>
      </c>
      <c r="F5" s="409" t="s">
        <v>2866</v>
      </c>
      <c r="G5" s="417">
        <v>1167.3</v>
      </c>
      <c r="H5" s="417">
        <v>226479.54</v>
      </c>
      <c r="I5" s="409" t="s">
        <v>3617</v>
      </c>
      <c r="J5" s="409" t="s">
        <v>3617</v>
      </c>
    </row>
    <row r="6" spans="1:10" ht="26.1" customHeight="1">
      <c r="A6" s="409" t="s">
        <v>744</v>
      </c>
      <c r="B6" s="410" t="s">
        <v>21</v>
      </c>
      <c r="C6" s="410" t="s">
        <v>745</v>
      </c>
      <c r="D6" s="410" t="s">
        <v>710</v>
      </c>
      <c r="E6" s="411" t="s">
        <v>723</v>
      </c>
      <c r="F6" s="409" t="s">
        <v>2867</v>
      </c>
      <c r="G6" s="417">
        <v>13829.26</v>
      </c>
      <c r="H6" s="417">
        <v>138292.6</v>
      </c>
      <c r="I6" s="409" t="s">
        <v>3618</v>
      </c>
      <c r="J6" s="409" t="s">
        <v>3619</v>
      </c>
    </row>
    <row r="7" spans="1:10" ht="51.95" customHeight="1">
      <c r="A7" s="409" t="s">
        <v>1778</v>
      </c>
      <c r="B7" s="410" t="s">
        <v>21</v>
      </c>
      <c r="C7" s="410" t="s">
        <v>1779</v>
      </c>
      <c r="D7" s="410" t="s">
        <v>1759</v>
      </c>
      <c r="E7" s="411" t="s">
        <v>39</v>
      </c>
      <c r="F7" s="409" t="s">
        <v>2868</v>
      </c>
      <c r="G7" s="417">
        <v>375.39</v>
      </c>
      <c r="H7" s="417">
        <v>123758.57</v>
      </c>
      <c r="I7" s="409" t="s">
        <v>3620</v>
      </c>
      <c r="J7" s="409" t="s">
        <v>3621</v>
      </c>
    </row>
    <row r="8" spans="1:10" ht="26.1" customHeight="1">
      <c r="A8" s="409" t="s">
        <v>972</v>
      </c>
      <c r="B8" s="410" t="s">
        <v>65</v>
      </c>
      <c r="C8" s="410" t="s">
        <v>73</v>
      </c>
      <c r="D8" s="410" t="s">
        <v>942</v>
      </c>
      <c r="E8" s="411" t="s">
        <v>954</v>
      </c>
      <c r="F8" s="409" t="s">
        <v>2870</v>
      </c>
      <c r="G8" s="417">
        <v>32.729999999999997</v>
      </c>
      <c r="H8" s="417">
        <v>77761.89</v>
      </c>
      <c r="I8" s="409" t="s">
        <v>3622</v>
      </c>
      <c r="J8" s="409" t="s">
        <v>3623</v>
      </c>
    </row>
    <row r="9" spans="1:10" ht="65.099999999999994" customHeight="1">
      <c r="A9" s="409" t="s">
        <v>737</v>
      </c>
      <c r="B9" s="410" t="s">
        <v>21</v>
      </c>
      <c r="C9" s="410" t="s">
        <v>25</v>
      </c>
      <c r="D9" s="410" t="s">
        <v>710</v>
      </c>
      <c r="E9" s="411" t="s">
        <v>723</v>
      </c>
      <c r="F9" s="409" t="s">
        <v>2869</v>
      </c>
      <c r="G9" s="417">
        <v>29622.79</v>
      </c>
      <c r="H9" s="417">
        <v>74056.97</v>
      </c>
      <c r="I9" s="409" t="s">
        <v>3624</v>
      </c>
      <c r="J9" s="409" t="s">
        <v>3625</v>
      </c>
    </row>
    <row r="10" spans="1:10" ht="39" customHeight="1">
      <c r="A10" s="409" t="s">
        <v>1008</v>
      </c>
      <c r="B10" s="410" t="s">
        <v>21</v>
      </c>
      <c r="C10" s="410" t="s">
        <v>1009</v>
      </c>
      <c r="D10" s="410" t="s">
        <v>824</v>
      </c>
      <c r="E10" s="411" t="s">
        <v>758</v>
      </c>
      <c r="F10" s="409" t="s">
        <v>2871</v>
      </c>
      <c r="G10" s="417">
        <v>90.83</v>
      </c>
      <c r="H10" s="417">
        <v>69411.37</v>
      </c>
      <c r="I10" s="409" t="s">
        <v>3626</v>
      </c>
      <c r="J10" s="409" t="s">
        <v>3627</v>
      </c>
    </row>
    <row r="11" spans="1:10" ht="24" customHeight="1">
      <c r="A11" s="409" t="s">
        <v>722</v>
      </c>
      <c r="B11" s="410" t="s">
        <v>21</v>
      </c>
      <c r="C11" s="410" t="s">
        <v>22</v>
      </c>
      <c r="D11" s="410" t="s">
        <v>710</v>
      </c>
      <c r="E11" s="411" t="s">
        <v>723</v>
      </c>
      <c r="F11" s="409" t="s">
        <v>2867</v>
      </c>
      <c r="G11" s="417">
        <v>6820.32</v>
      </c>
      <c r="H11" s="417">
        <v>68203.199999999997</v>
      </c>
      <c r="I11" s="409" t="s">
        <v>3628</v>
      </c>
      <c r="J11" s="409" t="s">
        <v>3629</v>
      </c>
    </row>
    <row r="12" spans="1:10" ht="39" customHeight="1">
      <c r="A12" s="409" t="s">
        <v>775</v>
      </c>
      <c r="B12" s="410" t="s">
        <v>21</v>
      </c>
      <c r="C12" s="410" t="s">
        <v>776</v>
      </c>
      <c r="D12" s="410" t="s">
        <v>777</v>
      </c>
      <c r="E12" s="411" t="s">
        <v>39</v>
      </c>
      <c r="F12" s="409" t="s">
        <v>2872</v>
      </c>
      <c r="G12" s="417">
        <v>6.39</v>
      </c>
      <c r="H12" s="417">
        <v>63101.25</v>
      </c>
      <c r="I12" s="409" t="s">
        <v>3630</v>
      </c>
      <c r="J12" s="409" t="s">
        <v>3631</v>
      </c>
    </row>
    <row r="13" spans="1:10" ht="90.95" customHeight="1">
      <c r="A13" s="409" t="s">
        <v>184</v>
      </c>
      <c r="B13" s="410" t="s">
        <v>705</v>
      </c>
      <c r="C13" s="410" t="s">
        <v>1253</v>
      </c>
      <c r="D13" s="410" t="s">
        <v>1192</v>
      </c>
      <c r="E13" s="411" t="s">
        <v>758</v>
      </c>
      <c r="F13" s="409" t="s">
        <v>2875</v>
      </c>
      <c r="G13" s="417">
        <v>785.87</v>
      </c>
      <c r="H13" s="417">
        <v>55671.03</v>
      </c>
      <c r="I13" s="409" t="s">
        <v>3632</v>
      </c>
      <c r="J13" s="409" t="s">
        <v>3633</v>
      </c>
    </row>
    <row r="14" spans="1:10" ht="65.099999999999994" customHeight="1">
      <c r="A14" s="409" t="s">
        <v>51</v>
      </c>
      <c r="B14" s="410" t="s">
        <v>705</v>
      </c>
      <c r="C14" s="410" t="s">
        <v>52</v>
      </c>
      <c r="D14" s="410" t="s">
        <v>873</v>
      </c>
      <c r="E14" s="411" t="s">
        <v>17</v>
      </c>
      <c r="F14" s="409" t="s">
        <v>2874</v>
      </c>
      <c r="G14" s="417">
        <v>54981.62</v>
      </c>
      <c r="H14" s="417">
        <v>54981.62</v>
      </c>
      <c r="I14" s="409" t="s">
        <v>2876</v>
      </c>
      <c r="J14" s="409" t="s">
        <v>3634</v>
      </c>
    </row>
    <row r="15" spans="1:10" ht="39" customHeight="1">
      <c r="A15" s="409" t="s">
        <v>1129</v>
      </c>
      <c r="B15" s="410" t="s">
        <v>21</v>
      </c>
      <c r="C15" s="410" t="s">
        <v>1130</v>
      </c>
      <c r="D15" s="410" t="s">
        <v>1131</v>
      </c>
      <c r="E15" s="411" t="s">
        <v>758</v>
      </c>
      <c r="F15" s="409" t="s">
        <v>2877</v>
      </c>
      <c r="G15" s="417">
        <v>47.52</v>
      </c>
      <c r="H15" s="417">
        <v>52330.92</v>
      </c>
      <c r="I15" s="409" t="s">
        <v>3635</v>
      </c>
      <c r="J15" s="409" t="s">
        <v>3636</v>
      </c>
    </row>
    <row r="16" spans="1:10" ht="39" customHeight="1">
      <c r="A16" s="409" t="s">
        <v>157</v>
      </c>
      <c r="B16" s="410" t="s">
        <v>705</v>
      </c>
      <c r="C16" s="410" t="s">
        <v>1191</v>
      </c>
      <c r="D16" s="410" t="s">
        <v>1192</v>
      </c>
      <c r="E16" s="411" t="s">
        <v>6</v>
      </c>
      <c r="F16" s="409" t="s">
        <v>2878</v>
      </c>
      <c r="G16" s="417">
        <v>2334.5700000000002</v>
      </c>
      <c r="H16" s="417">
        <v>49025.97</v>
      </c>
      <c r="I16" s="409" t="s">
        <v>3637</v>
      </c>
      <c r="J16" s="409" t="s">
        <v>3638</v>
      </c>
    </row>
    <row r="17" spans="1:10" ht="65.099999999999994" customHeight="1">
      <c r="A17" s="409" t="s">
        <v>819</v>
      </c>
      <c r="B17" s="410" t="s">
        <v>21</v>
      </c>
      <c r="C17" s="410" t="s">
        <v>820</v>
      </c>
      <c r="D17" s="410" t="s">
        <v>821</v>
      </c>
      <c r="E17" s="411" t="s">
        <v>758</v>
      </c>
      <c r="F17" s="409" t="s">
        <v>2880</v>
      </c>
      <c r="G17" s="417">
        <v>18.489999999999998</v>
      </c>
      <c r="H17" s="417">
        <v>45831.9</v>
      </c>
      <c r="I17" s="409" t="s">
        <v>3639</v>
      </c>
      <c r="J17" s="409" t="s">
        <v>3640</v>
      </c>
    </row>
    <row r="18" spans="1:10" ht="51.95" customHeight="1">
      <c r="A18" s="409" t="s">
        <v>1979</v>
      </c>
      <c r="B18" s="410" t="s">
        <v>21</v>
      </c>
      <c r="C18" s="410" t="s">
        <v>497</v>
      </c>
      <c r="D18" s="410" t="s">
        <v>1980</v>
      </c>
      <c r="E18" s="411" t="s">
        <v>6</v>
      </c>
      <c r="F18" s="409" t="s">
        <v>2874</v>
      </c>
      <c r="G18" s="417">
        <v>45159.79</v>
      </c>
      <c r="H18" s="417">
        <v>45159.79</v>
      </c>
      <c r="I18" s="409" t="s">
        <v>3641</v>
      </c>
      <c r="J18" s="409" t="s">
        <v>3642</v>
      </c>
    </row>
    <row r="19" spans="1:10" ht="78" customHeight="1">
      <c r="A19" s="409" t="s">
        <v>423</v>
      </c>
      <c r="B19" s="410" t="s">
        <v>705</v>
      </c>
      <c r="C19" s="410" t="s">
        <v>424</v>
      </c>
      <c r="D19" s="410" t="s">
        <v>800</v>
      </c>
      <c r="E19" s="411" t="s">
        <v>6</v>
      </c>
      <c r="F19" s="409" t="s">
        <v>2879</v>
      </c>
      <c r="G19" s="417">
        <v>224.51</v>
      </c>
      <c r="H19" s="417">
        <v>43554.94</v>
      </c>
      <c r="I19" s="409" t="s">
        <v>3643</v>
      </c>
      <c r="J19" s="409" t="s">
        <v>3644</v>
      </c>
    </row>
    <row r="20" spans="1:10" ht="26.1" customHeight="1">
      <c r="A20" s="409" t="s">
        <v>1768</v>
      </c>
      <c r="B20" s="410" t="s">
        <v>21</v>
      </c>
      <c r="C20" s="410" t="s">
        <v>1769</v>
      </c>
      <c r="D20" s="410" t="s">
        <v>1759</v>
      </c>
      <c r="E20" s="411" t="s">
        <v>39</v>
      </c>
      <c r="F20" s="409" t="s">
        <v>2881</v>
      </c>
      <c r="G20" s="417">
        <v>147.12</v>
      </c>
      <c r="H20" s="417">
        <v>41406.92</v>
      </c>
      <c r="I20" s="409" t="s">
        <v>3645</v>
      </c>
      <c r="J20" s="409" t="s">
        <v>3646</v>
      </c>
    </row>
    <row r="21" spans="1:10" ht="51.95" customHeight="1">
      <c r="A21" s="409" t="s">
        <v>1307</v>
      </c>
      <c r="B21" s="410" t="s">
        <v>21</v>
      </c>
      <c r="C21" s="410" t="s">
        <v>1308</v>
      </c>
      <c r="D21" s="410" t="s">
        <v>1309</v>
      </c>
      <c r="E21" s="411" t="s">
        <v>758</v>
      </c>
      <c r="F21" s="409" t="s">
        <v>2883</v>
      </c>
      <c r="G21" s="417">
        <v>138.13999999999999</v>
      </c>
      <c r="H21" s="417">
        <v>33188.129999999997</v>
      </c>
      <c r="I21" s="409" t="s">
        <v>3647</v>
      </c>
      <c r="J21" s="409" t="s">
        <v>3648</v>
      </c>
    </row>
    <row r="22" spans="1:10" ht="39" customHeight="1">
      <c r="A22" s="409" t="s">
        <v>1029</v>
      </c>
      <c r="B22" s="410" t="s">
        <v>21</v>
      </c>
      <c r="C22" s="410" t="s">
        <v>1030</v>
      </c>
      <c r="D22" s="410" t="s">
        <v>824</v>
      </c>
      <c r="E22" s="411" t="s">
        <v>39</v>
      </c>
      <c r="F22" s="409" t="s">
        <v>2882</v>
      </c>
      <c r="G22" s="417">
        <v>125.89</v>
      </c>
      <c r="H22" s="417">
        <v>33129.21</v>
      </c>
      <c r="I22" s="409" t="s">
        <v>3647</v>
      </c>
      <c r="J22" s="409" t="s">
        <v>3649</v>
      </c>
    </row>
    <row r="23" spans="1:10" ht="65.099999999999994" customHeight="1">
      <c r="A23" s="409" t="s">
        <v>568</v>
      </c>
      <c r="B23" s="410" t="s">
        <v>65</v>
      </c>
      <c r="C23" s="410" t="s">
        <v>2104</v>
      </c>
      <c r="D23" s="410" t="s">
        <v>942</v>
      </c>
      <c r="E23" s="411" t="s">
        <v>1095</v>
      </c>
      <c r="F23" s="409" t="s">
        <v>2885</v>
      </c>
      <c r="G23" s="417">
        <v>61.84</v>
      </c>
      <c r="H23" s="417">
        <v>31065.94</v>
      </c>
      <c r="I23" s="409" t="s">
        <v>3650</v>
      </c>
      <c r="J23" s="409" t="s">
        <v>3651</v>
      </c>
    </row>
    <row r="24" spans="1:10" ht="51.95" customHeight="1">
      <c r="A24" s="409" t="s">
        <v>790</v>
      </c>
      <c r="B24" s="410" t="s">
        <v>21</v>
      </c>
      <c r="C24" s="410" t="s">
        <v>791</v>
      </c>
      <c r="D24" s="410" t="s">
        <v>777</v>
      </c>
      <c r="E24" s="411" t="s">
        <v>39</v>
      </c>
      <c r="F24" s="409" t="s">
        <v>2886</v>
      </c>
      <c r="G24" s="417">
        <v>4.3899999999999997</v>
      </c>
      <c r="H24" s="417">
        <v>30550.01</v>
      </c>
      <c r="I24" s="409" t="s">
        <v>3652</v>
      </c>
      <c r="J24" s="409" t="s">
        <v>3653</v>
      </c>
    </row>
    <row r="25" spans="1:10" ht="39" customHeight="1">
      <c r="A25" s="409" t="s">
        <v>195</v>
      </c>
      <c r="B25" s="410" t="s">
        <v>65</v>
      </c>
      <c r="C25" s="410" t="s">
        <v>1272</v>
      </c>
      <c r="D25" s="410" t="s">
        <v>942</v>
      </c>
      <c r="E25" s="411" t="s">
        <v>758</v>
      </c>
      <c r="F25" s="409" t="s">
        <v>2887</v>
      </c>
      <c r="G25" s="417">
        <v>496.73</v>
      </c>
      <c r="H25" s="417">
        <v>28035.439999999999</v>
      </c>
      <c r="I25" s="409" t="s">
        <v>3654</v>
      </c>
      <c r="J25" s="409" t="s">
        <v>3655</v>
      </c>
    </row>
    <row r="26" spans="1:10" ht="39" customHeight="1">
      <c r="A26" s="409" t="s">
        <v>1428</v>
      </c>
      <c r="B26" s="410" t="s">
        <v>21</v>
      </c>
      <c r="C26" s="410" t="s">
        <v>1429</v>
      </c>
      <c r="D26" s="410" t="s">
        <v>1407</v>
      </c>
      <c r="E26" s="411" t="s">
        <v>39</v>
      </c>
      <c r="F26" s="409" t="s">
        <v>2884</v>
      </c>
      <c r="G26" s="417">
        <v>167.69</v>
      </c>
      <c r="H26" s="417">
        <v>25995.3</v>
      </c>
      <c r="I26" s="409" t="s">
        <v>1522</v>
      </c>
      <c r="J26" s="409" t="s">
        <v>3656</v>
      </c>
    </row>
    <row r="27" spans="1:10" ht="65.099999999999994" customHeight="1">
      <c r="A27" s="409" t="s">
        <v>458</v>
      </c>
      <c r="B27" s="410" t="s">
        <v>65</v>
      </c>
      <c r="C27" s="410" t="s">
        <v>1879</v>
      </c>
      <c r="D27" s="410" t="s">
        <v>942</v>
      </c>
      <c r="E27" s="411" t="s">
        <v>1095</v>
      </c>
      <c r="F27" s="409" t="s">
        <v>2892</v>
      </c>
      <c r="G27" s="417">
        <v>33</v>
      </c>
      <c r="H27" s="417">
        <v>25749.9</v>
      </c>
      <c r="I27" s="409" t="s">
        <v>3657</v>
      </c>
      <c r="J27" s="409" t="s">
        <v>3658</v>
      </c>
    </row>
    <row r="28" spans="1:10" ht="65.099999999999994" customHeight="1">
      <c r="A28" s="409" t="s">
        <v>198</v>
      </c>
      <c r="B28" s="410" t="s">
        <v>65</v>
      </c>
      <c r="C28" s="410" t="s">
        <v>199</v>
      </c>
      <c r="D28" s="410" t="s">
        <v>942</v>
      </c>
      <c r="E28" s="411" t="s">
        <v>1095</v>
      </c>
      <c r="F28" s="409" t="s">
        <v>2890</v>
      </c>
      <c r="G28" s="417">
        <v>273.77</v>
      </c>
      <c r="H28" s="417">
        <v>24694.05</v>
      </c>
      <c r="I28" s="409" t="s">
        <v>3659</v>
      </c>
      <c r="J28" s="409" t="s">
        <v>3660</v>
      </c>
    </row>
    <row r="29" spans="1:10" ht="51.95" customHeight="1">
      <c r="A29" s="409" t="s">
        <v>168</v>
      </c>
      <c r="B29" s="410" t="s">
        <v>705</v>
      </c>
      <c r="C29" s="410" t="s">
        <v>1214</v>
      </c>
      <c r="D29" s="410" t="s">
        <v>1192</v>
      </c>
      <c r="E29" s="411" t="s">
        <v>758</v>
      </c>
      <c r="F29" s="409" t="s">
        <v>2888</v>
      </c>
      <c r="G29" s="417">
        <v>1446.94</v>
      </c>
      <c r="H29" s="417">
        <v>24308.59</v>
      </c>
      <c r="I29" s="409" t="s">
        <v>2889</v>
      </c>
      <c r="J29" s="409" t="s">
        <v>3661</v>
      </c>
    </row>
    <row r="30" spans="1:10" ht="26.1" customHeight="1">
      <c r="A30" s="409" t="s">
        <v>571</v>
      </c>
      <c r="B30" s="410" t="s">
        <v>65</v>
      </c>
      <c r="C30" s="410" t="s">
        <v>2120</v>
      </c>
      <c r="D30" s="410" t="s">
        <v>942</v>
      </c>
      <c r="E30" s="411" t="s">
        <v>1095</v>
      </c>
      <c r="F30" s="409" t="s">
        <v>2891</v>
      </c>
      <c r="G30" s="417">
        <v>74.959999999999994</v>
      </c>
      <c r="H30" s="417">
        <v>23331.3</v>
      </c>
      <c r="I30" s="409" t="s">
        <v>3662</v>
      </c>
      <c r="J30" s="409" t="s">
        <v>3663</v>
      </c>
    </row>
    <row r="31" spans="1:10" ht="39" customHeight="1">
      <c r="A31" s="409" t="s">
        <v>1179</v>
      </c>
      <c r="B31" s="410" t="s">
        <v>21</v>
      </c>
      <c r="C31" s="410" t="s">
        <v>1180</v>
      </c>
      <c r="D31" s="410" t="s">
        <v>1167</v>
      </c>
      <c r="E31" s="411" t="s">
        <v>758</v>
      </c>
      <c r="F31" s="409" t="s">
        <v>2893</v>
      </c>
      <c r="G31" s="417">
        <v>22.6</v>
      </c>
      <c r="H31" s="417">
        <v>22779.439999999999</v>
      </c>
      <c r="I31" s="409" t="s">
        <v>3664</v>
      </c>
      <c r="J31" s="409" t="s">
        <v>3665</v>
      </c>
    </row>
    <row r="32" spans="1:10" ht="26.1" customHeight="1">
      <c r="A32" s="409" t="s">
        <v>509</v>
      </c>
      <c r="B32" s="410" t="s">
        <v>705</v>
      </c>
      <c r="C32" s="410" t="s">
        <v>510</v>
      </c>
      <c r="D32" s="410" t="s">
        <v>800</v>
      </c>
      <c r="E32" s="411" t="s">
        <v>39</v>
      </c>
      <c r="F32" s="409" t="s">
        <v>2895</v>
      </c>
      <c r="G32" s="417">
        <v>118.21</v>
      </c>
      <c r="H32" s="417">
        <v>22085.17</v>
      </c>
      <c r="I32" s="409" t="s">
        <v>2894</v>
      </c>
      <c r="J32" s="409" t="s">
        <v>3666</v>
      </c>
    </row>
    <row r="33" spans="1:10" ht="26.1" customHeight="1">
      <c r="A33" s="409" t="s">
        <v>148</v>
      </c>
      <c r="B33" s="410" t="s">
        <v>705</v>
      </c>
      <c r="C33" s="410" t="s">
        <v>1175</v>
      </c>
      <c r="D33" s="410" t="s">
        <v>1170</v>
      </c>
      <c r="E33" s="411" t="s">
        <v>758</v>
      </c>
      <c r="F33" s="409" t="s">
        <v>2899</v>
      </c>
      <c r="G33" s="417">
        <v>47.72</v>
      </c>
      <c r="H33" s="417">
        <v>21861</v>
      </c>
      <c r="I33" s="409" t="s">
        <v>2896</v>
      </c>
      <c r="J33" s="409" t="s">
        <v>3667</v>
      </c>
    </row>
    <row r="34" spans="1:10" ht="65.099999999999994" customHeight="1">
      <c r="A34" s="409" t="s">
        <v>1124</v>
      </c>
      <c r="B34" s="410" t="s">
        <v>21</v>
      </c>
      <c r="C34" s="410" t="s">
        <v>1125</v>
      </c>
      <c r="D34" s="410" t="s">
        <v>1110</v>
      </c>
      <c r="E34" s="411" t="s">
        <v>758</v>
      </c>
      <c r="F34" s="409" t="s">
        <v>2877</v>
      </c>
      <c r="G34" s="417">
        <v>19.41</v>
      </c>
      <c r="H34" s="417">
        <v>21375.06</v>
      </c>
      <c r="I34" s="409" t="s">
        <v>2898</v>
      </c>
      <c r="J34" s="409" t="s">
        <v>3668</v>
      </c>
    </row>
    <row r="35" spans="1:10" ht="39" customHeight="1">
      <c r="A35" s="409" t="s">
        <v>177</v>
      </c>
      <c r="B35" s="410" t="s">
        <v>705</v>
      </c>
      <c r="C35" s="410" t="s">
        <v>1236</v>
      </c>
      <c r="D35" s="410" t="s">
        <v>1192</v>
      </c>
      <c r="E35" s="411" t="s">
        <v>1237</v>
      </c>
      <c r="F35" s="409" t="s">
        <v>2900</v>
      </c>
      <c r="G35" s="417">
        <v>492.54</v>
      </c>
      <c r="H35" s="417">
        <v>20440.41</v>
      </c>
      <c r="I35" s="409" t="s">
        <v>3669</v>
      </c>
      <c r="J35" s="409" t="s">
        <v>3670</v>
      </c>
    </row>
    <row r="36" spans="1:10" ht="26.1" customHeight="1">
      <c r="A36" s="409" t="s">
        <v>1952</v>
      </c>
      <c r="B36" s="410" t="s">
        <v>21</v>
      </c>
      <c r="C36" s="410" t="s">
        <v>1953</v>
      </c>
      <c r="D36" s="410" t="s">
        <v>777</v>
      </c>
      <c r="E36" s="411" t="s">
        <v>39</v>
      </c>
      <c r="F36" s="409" t="s">
        <v>2901</v>
      </c>
      <c r="G36" s="417">
        <v>9.8699999999999992</v>
      </c>
      <c r="H36" s="417">
        <v>20184.150000000001</v>
      </c>
      <c r="I36" s="409" t="s">
        <v>3671</v>
      </c>
      <c r="J36" s="409" t="s">
        <v>3672</v>
      </c>
    </row>
    <row r="37" spans="1:10" ht="51.95" customHeight="1">
      <c r="A37" s="409" t="s">
        <v>879</v>
      </c>
      <c r="B37" s="410" t="s">
        <v>21</v>
      </c>
      <c r="C37" s="410" t="s">
        <v>880</v>
      </c>
      <c r="D37" s="410" t="s">
        <v>881</v>
      </c>
      <c r="E37" s="411" t="s">
        <v>39</v>
      </c>
      <c r="F37" s="409" t="s">
        <v>2897</v>
      </c>
      <c r="G37" s="417">
        <v>883.53</v>
      </c>
      <c r="H37" s="417">
        <v>19791.07</v>
      </c>
      <c r="I37" s="409" t="s">
        <v>1674</v>
      </c>
      <c r="J37" s="409" t="s">
        <v>3673</v>
      </c>
    </row>
    <row r="38" spans="1:10" ht="39" customHeight="1">
      <c r="A38" s="409" t="s">
        <v>34</v>
      </c>
      <c r="B38" s="410" t="s">
        <v>705</v>
      </c>
      <c r="C38" s="410" t="s">
        <v>773</v>
      </c>
      <c r="D38" s="410" t="s">
        <v>774</v>
      </c>
      <c r="E38" s="411" t="s">
        <v>758</v>
      </c>
      <c r="F38" s="409" t="s">
        <v>2904</v>
      </c>
      <c r="G38" s="417">
        <v>285.41000000000003</v>
      </c>
      <c r="H38" s="417">
        <v>18500.27</v>
      </c>
      <c r="I38" s="409" t="s">
        <v>3674</v>
      </c>
      <c r="J38" s="409" t="s">
        <v>3675</v>
      </c>
    </row>
    <row r="39" spans="1:10" ht="39" customHeight="1">
      <c r="A39" s="409" t="s">
        <v>400</v>
      </c>
      <c r="B39" s="410" t="s">
        <v>705</v>
      </c>
      <c r="C39" s="410" t="s">
        <v>1786</v>
      </c>
      <c r="D39" s="410" t="s">
        <v>800</v>
      </c>
      <c r="E39" s="411" t="s">
        <v>6</v>
      </c>
      <c r="F39" s="409" t="s">
        <v>2874</v>
      </c>
      <c r="G39" s="417">
        <v>18388.099999999999</v>
      </c>
      <c r="H39" s="417">
        <v>18388.099999999999</v>
      </c>
      <c r="I39" s="409" t="s">
        <v>3674</v>
      </c>
      <c r="J39" s="409" t="s">
        <v>3676</v>
      </c>
    </row>
    <row r="40" spans="1:10" ht="65.099999999999994" customHeight="1">
      <c r="A40" s="409" t="s">
        <v>426</v>
      </c>
      <c r="B40" s="410" t="s">
        <v>705</v>
      </c>
      <c r="C40" s="410" t="s">
        <v>1831</v>
      </c>
      <c r="D40" s="410" t="s">
        <v>800</v>
      </c>
      <c r="E40" s="411" t="s">
        <v>6</v>
      </c>
      <c r="F40" s="409" t="s">
        <v>2903</v>
      </c>
      <c r="G40" s="417">
        <v>341.6</v>
      </c>
      <c r="H40" s="417">
        <v>17080</v>
      </c>
      <c r="I40" s="409" t="s">
        <v>1936</v>
      </c>
      <c r="J40" s="409" t="s">
        <v>3677</v>
      </c>
    </row>
    <row r="41" spans="1:10" ht="78" customHeight="1">
      <c r="A41" s="409" t="s">
        <v>1154</v>
      </c>
      <c r="B41" s="410" t="s">
        <v>21</v>
      </c>
      <c r="C41" s="410" t="s">
        <v>1155</v>
      </c>
      <c r="D41" s="410" t="s">
        <v>821</v>
      </c>
      <c r="E41" s="411" t="s">
        <v>758</v>
      </c>
      <c r="F41" s="409" t="s">
        <v>2905</v>
      </c>
      <c r="G41" s="417">
        <v>21.87</v>
      </c>
      <c r="H41" s="417">
        <v>16544.21</v>
      </c>
      <c r="I41" s="409" t="s">
        <v>3150</v>
      </c>
      <c r="J41" s="409" t="s">
        <v>3678</v>
      </c>
    </row>
    <row r="42" spans="1:10" ht="24" customHeight="1">
      <c r="A42" s="409" t="s">
        <v>373</v>
      </c>
      <c r="B42" s="410" t="s">
        <v>65</v>
      </c>
      <c r="C42" s="410" t="s">
        <v>1733</v>
      </c>
      <c r="D42" s="410" t="s">
        <v>942</v>
      </c>
      <c r="E42" s="411" t="s">
        <v>1095</v>
      </c>
      <c r="F42" s="409" t="s">
        <v>2902</v>
      </c>
      <c r="G42" s="417">
        <v>35.46</v>
      </c>
      <c r="H42" s="417">
        <v>16453.439999999999</v>
      </c>
      <c r="I42" s="409" t="s">
        <v>3150</v>
      </c>
      <c r="J42" s="409" t="s">
        <v>3679</v>
      </c>
    </row>
    <row r="43" spans="1:10" ht="26.1" customHeight="1">
      <c r="A43" s="409" t="s">
        <v>1143</v>
      </c>
      <c r="B43" s="410" t="s">
        <v>21</v>
      </c>
      <c r="C43" s="410" t="s">
        <v>1144</v>
      </c>
      <c r="D43" s="410" t="s">
        <v>821</v>
      </c>
      <c r="E43" s="411" t="s">
        <v>758</v>
      </c>
      <c r="F43" s="409" t="s">
        <v>2880</v>
      </c>
      <c r="G43" s="417">
        <v>6.26</v>
      </c>
      <c r="H43" s="417">
        <v>15516.91</v>
      </c>
      <c r="I43" s="409" t="s">
        <v>2838</v>
      </c>
      <c r="J43" s="409" t="s">
        <v>3680</v>
      </c>
    </row>
    <row r="44" spans="1:10" ht="26.1" customHeight="1">
      <c r="A44" s="409" t="s">
        <v>1307</v>
      </c>
      <c r="B44" s="410" t="s">
        <v>705</v>
      </c>
      <c r="C44" s="410" t="s">
        <v>220</v>
      </c>
      <c r="D44" s="410" t="s">
        <v>1329</v>
      </c>
      <c r="E44" s="411" t="s">
        <v>758</v>
      </c>
      <c r="F44" s="409" t="s">
        <v>2877</v>
      </c>
      <c r="G44" s="417">
        <v>14.05</v>
      </c>
      <c r="H44" s="417">
        <v>15472.42</v>
      </c>
      <c r="I44" s="409" t="s">
        <v>2838</v>
      </c>
      <c r="J44" s="409" t="s">
        <v>3681</v>
      </c>
    </row>
    <row r="45" spans="1:10" ht="26.1" customHeight="1">
      <c r="A45" s="409" t="s">
        <v>592</v>
      </c>
      <c r="B45" s="410" t="s">
        <v>65</v>
      </c>
      <c r="C45" s="410" t="s">
        <v>2148</v>
      </c>
      <c r="D45" s="410" t="s">
        <v>942</v>
      </c>
      <c r="E45" s="411" t="s">
        <v>758</v>
      </c>
      <c r="F45" s="409" t="s">
        <v>2909</v>
      </c>
      <c r="G45" s="417">
        <v>11.07</v>
      </c>
      <c r="H45" s="417">
        <v>14826.93</v>
      </c>
      <c r="I45" s="409" t="s">
        <v>2906</v>
      </c>
      <c r="J45" s="409" t="s">
        <v>3682</v>
      </c>
    </row>
    <row r="46" spans="1:10" ht="39" customHeight="1">
      <c r="A46" s="409" t="s">
        <v>76</v>
      </c>
      <c r="B46" s="410" t="s">
        <v>65</v>
      </c>
      <c r="C46" s="410" t="s">
        <v>987</v>
      </c>
      <c r="D46" s="410" t="s">
        <v>942</v>
      </c>
      <c r="E46" s="411" t="s">
        <v>758</v>
      </c>
      <c r="F46" s="409" t="s">
        <v>2907</v>
      </c>
      <c r="G46" s="417">
        <v>46.82</v>
      </c>
      <c r="H46" s="417">
        <v>14683.22</v>
      </c>
      <c r="I46" s="409" t="s">
        <v>2908</v>
      </c>
      <c r="J46" s="409" t="s">
        <v>3683</v>
      </c>
    </row>
    <row r="47" spans="1:10" ht="24" customHeight="1">
      <c r="A47" s="409" t="s">
        <v>2176</v>
      </c>
      <c r="B47" s="410" t="s">
        <v>21</v>
      </c>
      <c r="C47" s="410" t="s">
        <v>2177</v>
      </c>
      <c r="D47" s="410" t="s">
        <v>2178</v>
      </c>
      <c r="E47" s="411" t="s">
        <v>2179</v>
      </c>
      <c r="F47" s="409" t="s">
        <v>2911</v>
      </c>
      <c r="G47" s="417">
        <v>21.22</v>
      </c>
      <c r="H47" s="417">
        <v>14294.33</v>
      </c>
      <c r="I47" s="409" t="s">
        <v>2910</v>
      </c>
      <c r="J47" s="409" t="s">
        <v>3684</v>
      </c>
    </row>
    <row r="48" spans="1:10" ht="65.099999999999994" customHeight="1">
      <c r="A48" s="409" t="s">
        <v>432</v>
      </c>
      <c r="B48" s="410" t="s">
        <v>705</v>
      </c>
      <c r="C48" s="410" t="s">
        <v>433</v>
      </c>
      <c r="D48" s="410" t="s">
        <v>800</v>
      </c>
      <c r="E48" s="411" t="s">
        <v>6</v>
      </c>
      <c r="F48" s="409" t="s">
        <v>2912</v>
      </c>
      <c r="G48" s="417">
        <v>3572.45</v>
      </c>
      <c r="H48" s="417">
        <v>14289.8</v>
      </c>
      <c r="I48" s="409" t="s">
        <v>2910</v>
      </c>
      <c r="J48" s="409" t="s">
        <v>3685</v>
      </c>
    </row>
    <row r="49" spans="1:10" ht="39" customHeight="1">
      <c r="A49" s="409" t="s">
        <v>370</v>
      </c>
      <c r="B49" s="410" t="s">
        <v>65</v>
      </c>
      <c r="C49" s="410" t="s">
        <v>1729</v>
      </c>
      <c r="D49" s="410" t="s">
        <v>942</v>
      </c>
      <c r="E49" s="411" t="s">
        <v>1095</v>
      </c>
      <c r="F49" s="409" t="s">
        <v>2915</v>
      </c>
      <c r="G49" s="417">
        <v>128.30000000000001</v>
      </c>
      <c r="H49" s="417">
        <v>13959.04</v>
      </c>
      <c r="I49" s="409" t="s">
        <v>3191</v>
      </c>
      <c r="J49" s="409" t="s">
        <v>3686</v>
      </c>
    </row>
    <row r="50" spans="1:10" ht="24" customHeight="1">
      <c r="A50" s="409" t="s">
        <v>1266</v>
      </c>
      <c r="B50" s="410" t="s">
        <v>705</v>
      </c>
      <c r="C50" s="410" t="s">
        <v>191</v>
      </c>
      <c r="D50" s="410" t="s">
        <v>1192</v>
      </c>
      <c r="E50" s="411" t="s">
        <v>758</v>
      </c>
      <c r="F50" s="409" t="s">
        <v>3687</v>
      </c>
      <c r="G50" s="417">
        <v>908.02</v>
      </c>
      <c r="H50" s="417">
        <v>13892.7</v>
      </c>
      <c r="I50" s="409" t="s">
        <v>3191</v>
      </c>
      <c r="J50" s="409" t="s">
        <v>3688</v>
      </c>
    </row>
    <row r="51" spans="1:10" ht="39" customHeight="1">
      <c r="A51" s="409" t="s">
        <v>1386</v>
      </c>
      <c r="B51" s="410" t="s">
        <v>21</v>
      </c>
      <c r="C51" s="410" t="s">
        <v>1387</v>
      </c>
      <c r="D51" s="410" t="s">
        <v>1363</v>
      </c>
      <c r="E51" s="411" t="s">
        <v>6</v>
      </c>
      <c r="F51" s="409" t="s">
        <v>2913</v>
      </c>
      <c r="G51" s="417">
        <v>82.2</v>
      </c>
      <c r="H51" s="417">
        <v>13563</v>
      </c>
      <c r="I51" s="409" t="s">
        <v>3689</v>
      </c>
      <c r="J51" s="409" t="s">
        <v>3690</v>
      </c>
    </row>
    <row r="52" spans="1:10" ht="65.099999999999994" customHeight="1">
      <c r="A52" s="409" t="s">
        <v>171</v>
      </c>
      <c r="B52" s="410" t="s">
        <v>705</v>
      </c>
      <c r="C52" s="410" t="s">
        <v>1227</v>
      </c>
      <c r="D52" s="410" t="s">
        <v>1192</v>
      </c>
      <c r="E52" s="411" t="s">
        <v>758</v>
      </c>
      <c r="F52" s="409" t="s">
        <v>2916</v>
      </c>
      <c r="G52" s="417">
        <v>896.19</v>
      </c>
      <c r="H52" s="417">
        <v>13380.11</v>
      </c>
      <c r="I52" s="409" t="s">
        <v>2914</v>
      </c>
      <c r="J52" s="409" t="s">
        <v>3691</v>
      </c>
    </row>
    <row r="53" spans="1:10" ht="24" customHeight="1">
      <c r="A53" s="409" t="s">
        <v>128</v>
      </c>
      <c r="B53" s="410" t="s">
        <v>65</v>
      </c>
      <c r="C53" s="410" t="s">
        <v>129</v>
      </c>
      <c r="D53" s="410" t="s">
        <v>942</v>
      </c>
      <c r="E53" s="411" t="s">
        <v>758</v>
      </c>
      <c r="F53" s="409" t="s">
        <v>2917</v>
      </c>
      <c r="G53" s="417">
        <v>4.51</v>
      </c>
      <c r="H53" s="417">
        <v>13245.19</v>
      </c>
      <c r="I53" s="409" t="s">
        <v>3692</v>
      </c>
      <c r="J53" s="409" t="s">
        <v>3693</v>
      </c>
    </row>
    <row r="54" spans="1:10" ht="51.95" customHeight="1">
      <c r="A54" s="404" t="s">
        <v>1773</v>
      </c>
      <c r="B54" s="403" t="s">
        <v>21</v>
      </c>
      <c r="C54" s="403" t="s">
        <v>1774</v>
      </c>
      <c r="D54" s="403" t="s">
        <v>1759</v>
      </c>
      <c r="E54" s="405" t="s">
        <v>39</v>
      </c>
      <c r="F54" s="404" t="s">
        <v>2920</v>
      </c>
      <c r="G54" s="418">
        <v>191.2</v>
      </c>
      <c r="H54" s="418">
        <v>11873.52</v>
      </c>
      <c r="I54" s="404" t="s">
        <v>3694</v>
      </c>
      <c r="J54" s="404" t="s">
        <v>3695</v>
      </c>
    </row>
    <row r="55" spans="1:10" ht="51.95" customHeight="1">
      <c r="A55" s="404" t="s">
        <v>479</v>
      </c>
      <c r="B55" s="403" t="s">
        <v>65</v>
      </c>
      <c r="C55" s="403" t="s">
        <v>1932</v>
      </c>
      <c r="D55" s="403" t="s">
        <v>942</v>
      </c>
      <c r="E55" s="405" t="s">
        <v>1095</v>
      </c>
      <c r="F55" s="404" t="s">
        <v>2918</v>
      </c>
      <c r="G55" s="418">
        <v>175.33</v>
      </c>
      <c r="H55" s="418">
        <v>11396.45</v>
      </c>
      <c r="I55" s="404" t="s">
        <v>2152</v>
      </c>
      <c r="J55" s="404" t="s">
        <v>2919</v>
      </c>
    </row>
    <row r="56" spans="1:10" ht="39" customHeight="1">
      <c r="A56" s="404" t="s">
        <v>367</v>
      </c>
      <c r="B56" s="403" t="s">
        <v>65</v>
      </c>
      <c r="C56" s="403" t="s">
        <v>1711</v>
      </c>
      <c r="D56" s="403" t="s">
        <v>942</v>
      </c>
      <c r="E56" s="405" t="s">
        <v>990</v>
      </c>
      <c r="F56" s="404" t="s">
        <v>2912</v>
      </c>
      <c r="G56" s="418">
        <v>2607.7199999999998</v>
      </c>
      <c r="H56" s="418">
        <v>10430.879999999999</v>
      </c>
      <c r="I56" s="404" t="s">
        <v>3696</v>
      </c>
      <c r="J56" s="404" t="s">
        <v>3697</v>
      </c>
    </row>
    <row r="57" spans="1:10" ht="51.95" customHeight="1">
      <c r="A57" s="404" t="s">
        <v>1884</v>
      </c>
      <c r="B57" s="403" t="s">
        <v>21</v>
      </c>
      <c r="C57" s="403" t="s">
        <v>1885</v>
      </c>
      <c r="D57" s="403" t="s">
        <v>1886</v>
      </c>
      <c r="E57" s="405" t="s">
        <v>6</v>
      </c>
      <c r="F57" s="404" t="s">
        <v>2913</v>
      </c>
      <c r="G57" s="418">
        <v>62.96</v>
      </c>
      <c r="H57" s="418">
        <v>10388.4</v>
      </c>
      <c r="I57" s="404" t="s">
        <v>3696</v>
      </c>
      <c r="J57" s="404" t="s">
        <v>3698</v>
      </c>
    </row>
    <row r="58" spans="1:10" ht="39" customHeight="1">
      <c r="A58" s="404" t="s">
        <v>1965</v>
      </c>
      <c r="B58" s="403" t="s">
        <v>705</v>
      </c>
      <c r="C58" s="403" t="s">
        <v>1966</v>
      </c>
      <c r="D58" s="403" t="s">
        <v>800</v>
      </c>
      <c r="E58" s="405" t="s">
        <v>6</v>
      </c>
      <c r="F58" s="404" t="s">
        <v>2874</v>
      </c>
      <c r="G58" s="418">
        <v>9894.2099999999991</v>
      </c>
      <c r="H58" s="418">
        <v>9894.2099999999991</v>
      </c>
      <c r="I58" s="404" t="s">
        <v>2921</v>
      </c>
      <c r="J58" s="404" t="s">
        <v>3699</v>
      </c>
    </row>
    <row r="59" spans="1:10" ht="51.95" customHeight="1">
      <c r="A59" s="404" t="s">
        <v>3273</v>
      </c>
      <c r="B59" s="403" t="s">
        <v>21</v>
      </c>
      <c r="C59" s="403" t="s">
        <v>3057</v>
      </c>
      <c r="D59" s="403" t="s">
        <v>1084</v>
      </c>
      <c r="E59" s="405" t="s">
        <v>758</v>
      </c>
      <c r="F59" s="404" t="s">
        <v>2877</v>
      </c>
      <c r="G59" s="418">
        <v>8.7799999999999994</v>
      </c>
      <c r="H59" s="418">
        <v>9668.8799999999992</v>
      </c>
      <c r="I59" s="404" t="s">
        <v>1480</v>
      </c>
      <c r="J59" s="404" t="s">
        <v>2924</v>
      </c>
    </row>
    <row r="60" spans="1:10" ht="39" customHeight="1">
      <c r="A60" s="404" t="s">
        <v>473</v>
      </c>
      <c r="B60" s="403" t="s">
        <v>65</v>
      </c>
      <c r="C60" s="403" t="s">
        <v>1909</v>
      </c>
      <c r="D60" s="403" t="s">
        <v>942</v>
      </c>
      <c r="E60" s="405" t="s">
        <v>1095</v>
      </c>
      <c r="F60" s="404" t="s">
        <v>2925</v>
      </c>
      <c r="G60" s="418">
        <v>73.97</v>
      </c>
      <c r="H60" s="418">
        <v>9616.1</v>
      </c>
      <c r="I60" s="404" t="s">
        <v>1480</v>
      </c>
      <c r="J60" s="404" t="s">
        <v>3700</v>
      </c>
    </row>
    <row r="61" spans="1:10" ht="51.95" customHeight="1">
      <c r="A61" s="404" t="s">
        <v>925</v>
      </c>
      <c r="B61" s="403" t="s">
        <v>21</v>
      </c>
      <c r="C61" s="403" t="s">
        <v>926</v>
      </c>
      <c r="D61" s="403" t="s">
        <v>927</v>
      </c>
      <c r="E61" s="405" t="s">
        <v>758</v>
      </c>
      <c r="F61" s="404" t="s">
        <v>2922</v>
      </c>
      <c r="G61" s="418">
        <v>79.39</v>
      </c>
      <c r="H61" s="418">
        <v>9328.32</v>
      </c>
      <c r="I61" s="404" t="s">
        <v>2923</v>
      </c>
      <c r="J61" s="404" t="s">
        <v>3701</v>
      </c>
    </row>
    <row r="62" spans="1:10" ht="51.95" customHeight="1">
      <c r="A62" s="404" t="s">
        <v>1021</v>
      </c>
      <c r="B62" s="403" t="s">
        <v>21</v>
      </c>
      <c r="C62" s="403" t="s">
        <v>1022</v>
      </c>
      <c r="D62" s="403" t="s">
        <v>824</v>
      </c>
      <c r="E62" s="405" t="s">
        <v>39</v>
      </c>
      <c r="F62" s="404" t="s">
        <v>2927</v>
      </c>
      <c r="G62" s="418">
        <v>61.7</v>
      </c>
      <c r="H62" s="418">
        <v>9281.5300000000007</v>
      </c>
      <c r="I62" s="404" t="s">
        <v>3702</v>
      </c>
      <c r="J62" s="404" t="s">
        <v>3703</v>
      </c>
    </row>
    <row r="63" spans="1:10" ht="51.95" customHeight="1">
      <c r="A63" s="404" t="s">
        <v>2169</v>
      </c>
      <c r="B63" s="403" t="s">
        <v>21</v>
      </c>
      <c r="C63" s="403" t="s">
        <v>2170</v>
      </c>
      <c r="D63" s="403" t="s">
        <v>2171</v>
      </c>
      <c r="E63" s="405" t="s">
        <v>758</v>
      </c>
      <c r="F63" s="404" t="s">
        <v>2928</v>
      </c>
      <c r="G63" s="418">
        <v>25.77</v>
      </c>
      <c r="H63" s="418">
        <v>8678.0400000000009</v>
      </c>
      <c r="I63" s="404" t="s">
        <v>2929</v>
      </c>
      <c r="J63" s="404" t="s">
        <v>3704</v>
      </c>
    </row>
    <row r="64" spans="1:10" ht="26.1" customHeight="1">
      <c r="A64" s="404" t="s">
        <v>376</v>
      </c>
      <c r="B64" s="403" t="s">
        <v>65</v>
      </c>
      <c r="C64" s="403" t="s">
        <v>1737</v>
      </c>
      <c r="D64" s="403" t="s">
        <v>942</v>
      </c>
      <c r="E64" s="405" t="s">
        <v>1095</v>
      </c>
      <c r="F64" s="404" t="s">
        <v>2926</v>
      </c>
      <c r="G64" s="418">
        <v>95.14</v>
      </c>
      <c r="H64" s="418">
        <v>8277.18</v>
      </c>
      <c r="I64" s="404" t="s">
        <v>3705</v>
      </c>
      <c r="J64" s="404" t="s">
        <v>2931</v>
      </c>
    </row>
    <row r="65" spans="1:10" ht="26.1" customHeight="1">
      <c r="A65" s="404" t="s">
        <v>1334</v>
      </c>
      <c r="B65" s="403" t="s">
        <v>65</v>
      </c>
      <c r="C65" s="403" t="s">
        <v>1335</v>
      </c>
      <c r="D65" s="403" t="s">
        <v>942</v>
      </c>
      <c r="E65" s="405" t="s">
        <v>781</v>
      </c>
      <c r="F65" s="404" t="s">
        <v>2932</v>
      </c>
      <c r="G65" s="418">
        <v>2050.0100000000002</v>
      </c>
      <c r="H65" s="418">
        <v>8241.0400000000009</v>
      </c>
      <c r="I65" s="404" t="s">
        <v>3705</v>
      </c>
      <c r="J65" s="404" t="s">
        <v>3706</v>
      </c>
    </row>
    <row r="66" spans="1:10" ht="26.1" customHeight="1">
      <c r="A66" s="404" t="s">
        <v>145</v>
      </c>
      <c r="B66" s="403" t="s">
        <v>705</v>
      </c>
      <c r="C66" s="403" t="s">
        <v>146</v>
      </c>
      <c r="D66" s="403" t="s">
        <v>1170</v>
      </c>
      <c r="E66" s="405" t="s">
        <v>758</v>
      </c>
      <c r="F66" s="404" t="s">
        <v>2893</v>
      </c>
      <c r="G66" s="418">
        <v>8.07</v>
      </c>
      <c r="H66" s="418">
        <v>8134.07</v>
      </c>
      <c r="I66" s="404" t="s">
        <v>3705</v>
      </c>
      <c r="J66" s="404" t="s">
        <v>3707</v>
      </c>
    </row>
    <row r="67" spans="1:10" ht="65.099999999999994" customHeight="1">
      <c r="A67" s="404" t="s">
        <v>1576</v>
      </c>
      <c r="B67" s="403" t="s">
        <v>21</v>
      </c>
      <c r="C67" s="403" t="s">
        <v>1577</v>
      </c>
      <c r="D67" s="403" t="s">
        <v>1578</v>
      </c>
      <c r="E67" s="405" t="s">
        <v>6</v>
      </c>
      <c r="F67" s="404" t="s">
        <v>2930</v>
      </c>
      <c r="G67" s="418">
        <v>401.64</v>
      </c>
      <c r="H67" s="418">
        <v>8032.8</v>
      </c>
      <c r="I67" s="404" t="s">
        <v>2160</v>
      </c>
      <c r="J67" s="404" t="s">
        <v>3708</v>
      </c>
    </row>
    <row r="68" spans="1:10" ht="39" customHeight="1">
      <c r="A68" s="404" t="s">
        <v>301</v>
      </c>
      <c r="B68" s="403" t="s">
        <v>705</v>
      </c>
      <c r="C68" s="403" t="s">
        <v>302</v>
      </c>
      <c r="D68" s="403" t="s">
        <v>1573</v>
      </c>
      <c r="E68" s="405" t="s">
        <v>758</v>
      </c>
      <c r="F68" s="404" t="s">
        <v>2933</v>
      </c>
      <c r="G68" s="418">
        <v>6.61</v>
      </c>
      <c r="H68" s="418">
        <v>8019.84</v>
      </c>
      <c r="I68" s="404" t="s">
        <v>2160</v>
      </c>
      <c r="J68" s="404" t="s">
        <v>3709</v>
      </c>
    </row>
    <row r="69" spans="1:10" ht="26.1" customHeight="1">
      <c r="A69" s="404" t="s">
        <v>1957</v>
      </c>
      <c r="B69" s="403" t="s">
        <v>21</v>
      </c>
      <c r="C69" s="403" t="s">
        <v>1958</v>
      </c>
      <c r="D69" s="403" t="s">
        <v>777</v>
      </c>
      <c r="E69" s="405" t="s">
        <v>39</v>
      </c>
      <c r="F69" s="404" t="s">
        <v>2938</v>
      </c>
      <c r="G69" s="418">
        <v>35.65</v>
      </c>
      <c r="H69" s="418">
        <v>7700.4</v>
      </c>
      <c r="I69" s="404" t="s">
        <v>2934</v>
      </c>
      <c r="J69" s="404" t="s">
        <v>3710</v>
      </c>
    </row>
    <row r="70" spans="1:10" ht="65.099999999999994" customHeight="1">
      <c r="A70" s="404" t="s">
        <v>1184</v>
      </c>
      <c r="B70" s="403" t="s">
        <v>21</v>
      </c>
      <c r="C70" s="403" t="s">
        <v>1185</v>
      </c>
      <c r="D70" s="403" t="s">
        <v>802</v>
      </c>
      <c r="E70" s="405" t="s">
        <v>6</v>
      </c>
      <c r="F70" s="404" t="s">
        <v>2940</v>
      </c>
      <c r="G70" s="418">
        <v>1515.08</v>
      </c>
      <c r="H70" s="418">
        <v>7575.4</v>
      </c>
      <c r="I70" s="404" t="s">
        <v>2935</v>
      </c>
      <c r="J70" s="404" t="s">
        <v>3711</v>
      </c>
    </row>
    <row r="71" spans="1:10" ht="39" customHeight="1">
      <c r="A71" s="404" t="s">
        <v>512</v>
      </c>
      <c r="B71" s="403" t="s">
        <v>65</v>
      </c>
      <c r="C71" s="403" t="s">
        <v>1999</v>
      </c>
      <c r="D71" s="403" t="s">
        <v>942</v>
      </c>
      <c r="E71" s="405" t="s">
        <v>1095</v>
      </c>
      <c r="F71" s="404" t="s">
        <v>2937</v>
      </c>
      <c r="G71" s="418">
        <v>106</v>
      </c>
      <c r="H71" s="418">
        <v>7541.9</v>
      </c>
      <c r="I71" s="404" t="s">
        <v>2935</v>
      </c>
      <c r="J71" s="404" t="s">
        <v>3712</v>
      </c>
    </row>
    <row r="72" spans="1:10" ht="65.099999999999994" customHeight="1">
      <c r="A72" s="404" t="s">
        <v>409</v>
      </c>
      <c r="B72" s="403" t="s">
        <v>705</v>
      </c>
      <c r="C72" s="403" t="s">
        <v>1810</v>
      </c>
      <c r="D72" s="403" t="s">
        <v>800</v>
      </c>
      <c r="E72" s="405" t="s">
        <v>6</v>
      </c>
      <c r="F72" s="404" t="s">
        <v>2874</v>
      </c>
      <c r="G72" s="418">
        <v>7447.54</v>
      </c>
      <c r="H72" s="418">
        <v>7447.54</v>
      </c>
      <c r="I72" s="404" t="s">
        <v>2935</v>
      </c>
      <c r="J72" s="404" t="s">
        <v>3713</v>
      </c>
    </row>
    <row r="73" spans="1:10" ht="65.099999999999994" customHeight="1">
      <c r="A73" s="404" t="s">
        <v>201</v>
      </c>
      <c r="B73" s="403" t="s">
        <v>65</v>
      </c>
      <c r="C73" s="403" t="s">
        <v>202</v>
      </c>
      <c r="D73" s="403" t="s">
        <v>942</v>
      </c>
      <c r="E73" s="405" t="s">
        <v>1095</v>
      </c>
      <c r="F73" s="404" t="s">
        <v>2936</v>
      </c>
      <c r="G73" s="418">
        <v>65.7</v>
      </c>
      <c r="H73" s="418">
        <v>7430.67</v>
      </c>
      <c r="I73" s="404" t="s">
        <v>2935</v>
      </c>
      <c r="J73" s="404" t="s">
        <v>3714</v>
      </c>
    </row>
    <row r="74" spans="1:10" ht="78" customHeight="1">
      <c r="A74" s="404" t="s">
        <v>406</v>
      </c>
      <c r="B74" s="403" t="s">
        <v>705</v>
      </c>
      <c r="C74" s="403" t="s">
        <v>1800</v>
      </c>
      <c r="D74" s="403" t="s">
        <v>800</v>
      </c>
      <c r="E74" s="405" t="s">
        <v>6</v>
      </c>
      <c r="F74" s="404" t="s">
        <v>2874</v>
      </c>
      <c r="G74" s="418">
        <v>7116.09</v>
      </c>
      <c r="H74" s="418">
        <v>7116.09</v>
      </c>
      <c r="I74" s="404" t="s">
        <v>2939</v>
      </c>
      <c r="J74" s="404" t="s">
        <v>3715</v>
      </c>
    </row>
    <row r="75" spans="1:10" ht="78" customHeight="1">
      <c r="A75" s="404" t="s">
        <v>1757</v>
      </c>
      <c r="B75" s="403" t="s">
        <v>21</v>
      </c>
      <c r="C75" s="403" t="s">
        <v>1758</v>
      </c>
      <c r="D75" s="403" t="s">
        <v>1759</v>
      </c>
      <c r="E75" s="405" t="s">
        <v>39</v>
      </c>
      <c r="F75" s="404" t="s">
        <v>2943</v>
      </c>
      <c r="G75" s="418">
        <v>82.19</v>
      </c>
      <c r="H75" s="418">
        <v>6986.15</v>
      </c>
      <c r="I75" s="404" t="s">
        <v>2939</v>
      </c>
      <c r="J75" s="404" t="s">
        <v>3716</v>
      </c>
    </row>
    <row r="76" spans="1:10" ht="39" customHeight="1">
      <c r="A76" s="404" t="s">
        <v>1405</v>
      </c>
      <c r="B76" s="403" t="s">
        <v>21</v>
      </c>
      <c r="C76" s="403" t="s">
        <v>1406</v>
      </c>
      <c r="D76" s="403" t="s">
        <v>1407</v>
      </c>
      <c r="E76" s="405" t="s">
        <v>6</v>
      </c>
      <c r="F76" s="404" t="s">
        <v>2912</v>
      </c>
      <c r="G76" s="418">
        <v>1740.56</v>
      </c>
      <c r="H76" s="418">
        <v>6962.24</v>
      </c>
      <c r="I76" s="404" t="s">
        <v>2939</v>
      </c>
      <c r="J76" s="404" t="s">
        <v>3717</v>
      </c>
    </row>
    <row r="77" spans="1:10" ht="51.95" customHeight="1">
      <c r="A77" s="404" t="s">
        <v>1245</v>
      </c>
      <c r="B77" s="403" t="s">
        <v>21</v>
      </c>
      <c r="C77" s="403" t="s">
        <v>1246</v>
      </c>
      <c r="D77" s="403" t="s">
        <v>1247</v>
      </c>
      <c r="E77" s="405" t="s">
        <v>758</v>
      </c>
      <c r="F77" s="404" t="s">
        <v>2941</v>
      </c>
      <c r="G77" s="418">
        <v>764.76</v>
      </c>
      <c r="H77" s="418">
        <v>6821.65</v>
      </c>
      <c r="I77" s="404" t="s">
        <v>2942</v>
      </c>
      <c r="J77" s="404" t="s">
        <v>3718</v>
      </c>
    </row>
    <row r="78" spans="1:10" ht="51.95" customHeight="1">
      <c r="A78" s="404" t="s">
        <v>1087</v>
      </c>
      <c r="B78" s="403" t="s">
        <v>21</v>
      </c>
      <c r="C78" s="403" t="s">
        <v>1088</v>
      </c>
      <c r="D78" s="403" t="s">
        <v>1089</v>
      </c>
      <c r="E78" s="405" t="s">
        <v>758</v>
      </c>
      <c r="F78" s="404" t="s">
        <v>2905</v>
      </c>
      <c r="G78" s="418">
        <v>8.9600000000000009</v>
      </c>
      <c r="H78" s="418">
        <v>6778.06</v>
      </c>
      <c r="I78" s="404" t="s">
        <v>2942</v>
      </c>
      <c r="J78" s="404" t="s">
        <v>3719</v>
      </c>
    </row>
    <row r="79" spans="1:10" ht="26.1" customHeight="1">
      <c r="A79" s="404" t="s">
        <v>237</v>
      </c>
      <c r="B79" s="403" t="s">
        <v>705</v>
      </c>
      <c r="C79" s="403" t="s">
        <v>1381</v>
      </c>
      <c r="D79" s="403" t="s">
        <v>873</v>
      </c>
      <c r="E79" s="405" t="s">
        <v>17</v>
      </c>
      <c r="F79" s="404" t="s">
        <v>2944</v>
      </c>
      <c r="G79" s="418">
        <v>1063.55</v>
      </c>
      <c r="H79" s="418">
        <v>6381.3</v>
      </c>
      <c r="I79" s="404" t="s">
        <v>1916</v>
      </c>
      <c r="J79" s="404" t="s">
        <v>3720</v>
      </c>
    </row>
    <row r="80" spans="1:10" ht="39" customHeight="1">
      <c r="A80" s="404" t="s">
        <v>242</v>
      </c>
      <c r="B80" s="403" t="s">
        <v>65</v>
      </c>
      <c r="C80" s="403" t="s">
        <v>243</v>
      </c>
      <c r="D80" s="403" t="s">
        <v>942</v>
      </c>
      <c r="E80" s="405" t="s">
        <v>1391</v>
      </c>
      <c r="F80" s="404" t="s">
        <v>2940</v>
      </c>
      <c r="G80" s="418">
        <v>1264.8800000000001</v>
      </c>
      <c r="H80" s="418">
        <v>6324.4</v>
      </c>
      <c r="I80" s="404" t="s">
        <v>1916</v>
      </c>
      <c r="J80" s="404" t="s">
        <v>3721</v>
      </c>
    </row>
    <row r="81" spans="1:10" ht="39" customHeight="1">
      <c r="A81" s="404" t="s">
        <v>1331</v>
      </c>
      <c r="B81" s="403" t="s">
        <v>21</v>
      </c>
      <c r="C81" s="403" t="s">
        <v>1332</v>
      </c>
      <c r="D81" s="403" t="s">
        <v>1309</v>
      </c>
      <c r="E81" s="405" t="s">
        <v>39</v>
      </c>
      <c r="F81" s="404" t="s">
        <v>2963</v>
      </c>
      <c r="G81" s="418">
        <v>65.66</v>
      </c>
      <c r="H81" s="418">
        <v>6251.48</v>
      </c>
      <c r="I81" s="404" t="s">
        <v>1916</v>
      </c>
      <c r="J81" s="404" t="s">
        <v>3722</v>
      </c>
    </row>
    <row r="82" spans="1:10" ht="39" customHeight="1">
      <c r="A82" s="404" t="s">
        <v>476</v>
      </c>
      <c r="B82" s="403" t="s">
        <v>65</v>
      </c>
      <c r="C82" s="403" t="s">
        <v>1928</v>
      </c>
      <c r="D82" s="403" t="s">
        <v>942</v>
      </c>
      <c r="E82" s="405" t="s">
        <v>990</v>
      </c>
      <c r="F82" s="404" t="s">
        <v>2945</v>
      </c>
      <c r="G82" s="418">
        <v>12.21</v>
      </c>
      <c r="H82" s="418">
        <v>5958.48</v>
      </c>
      <c r="I82" s="404" t="s">
        <v>2947</v>
      </c>
      <c r="J82" s="404" t="s">
        <v>3723</v>
      </c>
    </row>
    <row r="83" spans="1:10" ht="39" customHeight="1">
      <c r="A83" s="404" t="s">
        <v>1148</v>
      </c>
      <c r="B83" s="403" t="s">
        <v>21</v>
      </c>
      <c r="C83" s="403" t="s">
        <v>1149</v>
      </c>
      <c r="D83" s="403" t="s">
        <v>821</v>
      </c>
      <c r="E83" s="405" t="s">
        <v>758</v>
      </c>
      <c r="F83" s="404" t="s">
        <v>2905</v>
      </c>
      <c r="G83" s="418">
        <v>7.64</v>
      </c>
      <c r="H83" s="418">
        <v>5779.5</v>
      </c>
      <c r="I83" s="404" t="s">
        <v>2947</v>
      </c>
      <c r="J83" s="404" t="s">
        <v>3724</v>
      </c>
    </row>
    <row r="84" spans="1:10" ht="26.1" customHeight="1">
      <c r="A84" s="404" t="s">
        <v>1261</v>
      </c>
      <c r="B84" s="403" t="s">
        <v>21</v>
      </c>
      <c r="C84" s="403" t="s">
        <v>1262</v>
      </c>
      <c r="D84" s="403" t="s">
        <v>876</v>
      </c>
      <c r="E84" s="405" t="s">
        <v>758</v>
      </c>
      <c r="F84" s="404" t="s">
        <v>2948</v>
      </c>
      <c r="G84" s="418">
        <v>33.799999999999997</v>
      </c>
      <c r="H84" s="418">
        <v>5746.67</v>
      </c>
      <c r="I84" s="404" t="s">
        <v>2949</v>
      </c>
      <c r="J84" s="404" t="s">
        <v>3725</v>
      </c>
    </row>
    <row r="85" spans="1:10" ht="26.1" customHeight="1">
      <c r="A85" s="404" t="s">
        <v>1048</v>
      </c>
      <c r="B85" s="403" t="s">
        <v>21</v>
      </c>
      <c r="C85" s="403" t="s">
        <v>91</v>
      </c>
      <c r="D85" s="403" t="s">
        <v>1049</v>
      </c>
      <c r="E85" s="405" t="s">
        <v>39</v>
      </c>
      <c r="F85" s="404" t="s">
        <v>2946</v>
      </c>
      <c r="G85" s="418">
        <v>43.87</v>
      </c>
      <c r="H85" s="418">
        <v>5562.71</v>
      </c>
      <c r="I85" s="404" t="s">
        <v>2949</v>
      </c>
      <c r="J85" s="404" t="s">
        <v>3726</v>
      </c>
    </row>
    <row r="86" spans="1:10" ht="39" customHeight="1">
      <c r="A86" s="404" t="s">
        <v>1164</v>
      </c>
      <c r="B86" s="403" t="s">
        <v>21</v>
      </c>
      <c r="C86" s="403" t="s">
        <v>1165</v>
      </c>
      <c r="D86" s="403" t="s">
        <v>763</v>
      </c>
      <c r="E86" s="405" t="s">
        <v>758</v>
      </c>
      <c r="F86" s="404" t="s">
        <v>2950</v>
      </c>
      <c r="G86" s="418">
        <v>25.1</v>
      </c>
      <c r="H86" s="418">
        <v>5316.18</v>
      </c>
      <c r="I86" s="404" t="s">
        <v>1922</v>
      </c>
      <c r="J86" s="404" t="s">
        <v>3727</v>
      </c>
    </row>
    <row r="87" spans="1:10" ht="39" customHeight="1">
      <c r="A87" s="404" t="s">
        <v>1642</v>
      </c>
      <c r="B87" s="403" t="s">
        <v>21</v>
      </c>
      <c r="C87" s="403" t="s">
        <v>1643</v>
      </c>
      <c r="D87" s="403" t="s">
        <v>1644</v>
      </c>
      <c r="E87" s="405" t="s">
        <v>6</v>
      </c>
      <c r="F87" s="404" t="s">
        <v>2867</v>
      </c>
      <c r="G87" s="418">
        <v>531.4</v>
      </c>
      <c r="H87" s="418">
        <v>5314</v>
      </c>
      <c r="I87" s="404" t="s">
        <v>1922</v>
      </c>
      <c r="J87" s="404" t="s">
        <v>3728</v>
      </c>
    </row>
    <row r="88" spans="1:10" ht="26.1" customHeight="1">
      <c r="A88" s="404" t="s">
        <v>1583</v>
      </c>
      <c r="B88" s="403" t="s">
        <v>21</v>
      </c>
      <c r="C88" s="403" t="s">
        <v>1584</v>
      </c>
      <c r="D88" s="403" t="s">
        <v>1578</v>
      </c>
      <c r="E88" s="405" t="s">
        <v>6</v>
      </c>
      <c r="F88" s="404" t="s">
        <v>2951</v>
      </c>
      <c r="G88" s="418">
        <v>187.02</v>
      </c>
      <c r="H88" s="418">
        <v>5236.5600000000004</v>
      </c>
      <c r="I88" s="404" t="s">
        <v>2159</v>
      </c>
      <c r="J88" s="404" t="s">
        <v>3729</v>
      </c>
    </row>
    <row r="89" spans="1:10" ht="51.95" customHeight="1">
      <c r="A89" s="404" t="s">
        <v>452</v>
      </c>
      <c r="B89" s="403" t="s">
        <v>705</v>
      </c>
      <c r="C89" s="403" t="s">
        <v>453</v>
      </c>
      <c r="D89" s="403" t="s">
        <v>800</v>
      </c>
      <c r="E89" s="405" t="s">
        <v>6</v>
      </c>
      <c r="F89" s="404" t="s">
        <v>2952</v>
      </c>
      <c r="G89" s="418">
        <v>95.39</v>
      </c>
      <c r="H89" s="418">
        <v>5151.0600000000004</v>
      </c>
      <c r="I89" s="404" t="s">
        <v>2159</v>
      </c>
      <c r="J89" s="404" t="s">
        <v>3730</v>
      </c>
    </row>
    <row r="90" spans="1:10" ht="39" customHeight="1">
      <c r="A90" s="404" t="s">
        <v>1639</v>
      </c>
      <c r="B90" s="403" t="s">
        <v>21</v>
      </c>
      <c r="C90" s="403" t="s">
        <v>326</v>
      </c>
      <c r="D90" s="403" t="s">
        <v>1578</v>
      </c>
      <c r="E90" s="405" t="s">
        <v>6</v>
      </c>
      <c r="F90" s="404" t="s">
        <v>2912</v>
      </c>
      <c r="G90" s="418">
        <v>1150.31</v>
      </c>
      <c r="H90" s="418">
        <v>4601.24</v>
      </c>
      <c r="I90" s="404" t="s">
        <v>1140</v>
      </c>
      <c r="J90" s="404" t="s">
        <v>3731</v>
      </c>
    </row>
    <row r="91" spans="1:10" ht="26.1" customHeight="1">
      <c r="A91" s="404" t="s">
        <v>2090</v>
      </c>
      <c r="B91" s="403" t="s">
        <v>21</v>
      </c>
      <c r="C91" s="403" t="s">
        <v>2091</v>
      </c>
      <c r="D91" s="403" t="s">
        <v>1969</v>
      </c>
      <c r="E91" s="405" t="s">
        <v>781</v>
      </c>
      <c r="F91" s="404" t="s">
        <v>2953</v>
      </c>
      <c r="G91" s="418">
        <v>673.19</v>
      </c>
      <c r="H91" s="418">
        <v>4523.83</v>
      </c>
      <c r="I91" s="404" t="s">
        <v>992</v>
      </c>
      <c r="J91" s="404" t="s">
        <v>3732</v>
      </c>
    </row>
    <row r="92" spans="1:10" ht="39" customHeight="1">
      <c r="A92" s="404" t="s">
        <v>206</v>
      </c>
      <c r="B92" s="403" t="s">
        <v>65</v>
      </c>
      <c r="C92" s="403" t="s">
        <v>1292</v>
      </c>
      <c r="D92" s="403" t="s">
        <v>942</v>
      </c>
      <c r="E92" s="405" t="s">
        <v>1095</v>
      </c>
      <c r="F92" s="404" t="s">
        <v>2954</v>
      </c>
      <c r="G92" s="418">
        <v>39.99</v>
      </c>
      <c r="H92" s="418">
        <v>4334.91</v>
      </c>
      <c r="I92" s="404" t="s">
        <v>2955</v>
      </c>
      <c r="J92" s="404" t="s">
        <v>3733</v>
      </c>
    </row>
    <row r="93" spans="1:10" ht="65.099999999999994" customHeight="1">
      <c r="A93" s="404" t="s">
        <v>1551</v>
      </c>
      <c r="B93" s="403" t="s">
        <v>21</v>
      </c>
      <c r="C93" s="403" t="s">
        <v>1552</v>
      </c>
      <c r="D93" s="403" t="s">
        <v>1553</v>
      </c>
      <c r="E93" s="405" t="s">
        <v>6</v>
      </c>
      <c r="F93" s="404" t="s">
        <v>2874</v>
      </c>
      <c r="G93" s="418">
        <v>4305.99</v>
      </c>
      <c r="H93" s="418">
        <v>4305.99</v>
      </c>
      <c r="I93" s="404" t="s">
        <v>2955</v>
      </c>
      <c r="J93" s="404" t="s">
        <v>3734</v>
      </c>
    </row>
    <row r="94" spans="1:10" ht="26.1" customHeight="1">
      <c r="A94" s="404" t="s">
        <v>3058</v>
      </c>
      <c r="B94" s="403" t="s">
        <v>705</v>
      </c>
      <c r="C94" s="403" t="s">
        <v>1162</v>
      </c>
      <c r="D94" s="403" t="s">
        <v>1170</v>
      </c>
      <c r="E94" s="405" t="s">
        <v>3263</v>
      </c>
      <c r="F94" s="404" t="s">
        <v>2950</v>
      </c>
      <c r="G94" s="418">
        <v>20.28</v>
      </c>
      <c r="H94" s="418">
        <v>4295.3</v>
      </c>
      <c r="I94" s="404" t="s">
        <v>2955</v>
      </c>
      <c r="J94" s="404" t="s">
        <v>3735</v>
      </c>
    </row>
    <row r="95" spans="1:10" ht="39" customHeight="1">
      <c r="A95" s="404" t="s">
        <v>403</v>
      </c>
      <c r="B95" s="403" t="s">
        <v>705</v>
      </c>
      <c r="C95" s="403" t="s">
        <v>1790</v>
      </c>
      <c r="D95" s="403" t="s">
        <v>800</v>
      </c>
      <c r="E95" s="405" t="s">
        <v>6</v>
      </c>
      <c r="F95" s="404" t="s">
        <v>2874</v>
      </c>
      <c r="G95" s="418" t="s">
        <v>3736</v>
      </c>
      <c r="H95" s="418">
        <v>3895.09</v>
      </c>
      <c r="I95" s="404" t="s">
        <v>1517</v>
      </c>
      <c r="J95" s="404" t="s">
        <v>3737</v>
      </c>
    </row>
    <row r="96" spans="1:10" ht="24" customHeight="1">
      <c r="A96" s="404" t="s">
        <v>131</v>
      </c>
      <c r="B96" s="403" t="s">
        <v>65</v>
      </c>
      <c r="C96" s="403" t="s">
        <v>132</v>
      </c>
      <c r="D96" s="403" t="s">
        <v>942</v>
      </c>
      <c r="E96" s="405" t="s">
        <v>758</v>
      </c>
      <c r="F96" s="404" t="s">
        <v>2905</v>
      </c>
      <c r="G96" s="418">
        <v>5.1100000000000003</v>
      </c>
      <c r="H96" s="418">
        <v>3865.61</v>
      </c>
      <c r="I96" s="404" t="s">
        <v>2956</v>
      </c>
      <c r="J96" s="404" t="s">
        <v>3738</v>
      </c>
    </row>
    <row r="97" spans="1:10" ht="26.1" customHeight="1">
      <c r="A97" s="404" t="s">
        <v>1752</v>
      </c>
      <c r="B97" s="403" t="s">
        <v>21</v>
      </c>
      <c r="C97" s="403" t="s">
        <v>1753</v>
      </c>
      <c r="D97" s="403" t="s">
        <v>777</v>
      </c>
      <c r="E97" s="405" t="s">
        <v>39</v>
      </c>
      <c r="F97" s="404" t="s">
        <v>2959</v>
      </c>
      <c r="G97" s="418">
        <v>24.68</v>
      </c>
      <c r="H97" s="418">
        <v>3768.14</v>
      </c>
      <c r="I97" s="404" t="s">
        <v>2956</v>
      </c>
      <c r="J97" s="404" t="s">
        <v>3739</v>
      </c>
    </row>
    <row r="98" spans="1:10" ht="65.099999999999994" customHeight="1">
      <c r="A98" s="404" t="s">
        <v>1361</v>
      </c>
      <c r="B98" s="403" t="s">
        <v>21</v>
      </c>
      <c r="C98" s="403" t="s">
        <v>1362</v>
      </c>
      <c r="D98" s="403" t="s">
        <v>1363</v>
      </c>
      <c r="E98" s="405" t="s">
        <v>758</v>
      </c>
      <c r="F98" s="404" t="s">
        <v>2957</v>
      </c>
      <c r="G98" s="418">
        <v>22</v>
      </c>
      <c r="H98" s="418">
        <v>3574.56</v>
      </c>
      <c r="I98" s="404" t="s">
        <v>2958</v>
      </c>
      <c r="J98" s="404" t="s">
        <v>3740</v>
      </c>
    </row>
    <row r="99" spans="1:10" ht="39" customHeight="1">
      <c r="A99" s="404" t="s">
        <v>415</v>
      </c>
      <c r="B99" s="403" t="s">
        <v>705</v>
      </c>
      <c r="C99" s="403" t="s">
        <v>1818</v>
      </c>
      <c r="D99" s="403" t="s">
        <v>800</v>
      </c>
      <c r="E99" s="405" t="s">
        <v>6</v>
      </c>
      <c r="F99" s="404" t="s">
        <v>2874</v>
      </c>
      <c r="G99" s="418">
        <v>3549.49</v>
      </c>
      <c r="H99" s="418">
        <v>3549.49</v>
      </c>
      <c r="I99" s="404" t="s">
        <v>2958</v>
      </c>
      <c r="J99" s="404" t="s">
        <v>3741</v>
      </c>
    </row>
    <row r="100" spans="1:10" ht="39" customHeight="1">
      <c r="A100" s="404" t="s">
        <v>1745</v>
      </c>
      <c r="B100" s="403" t="s">
        <v>21</v>
      </c>
      <c r="C100" s="403" t="s">
        <v>1746</v>
      </c>
      <c r="D100" s="403" t="s">
        <v>777</v>
      </c>
      <c r="E100" s="405" t="s">
        <v>39</v>
      </c>
      <c r="F100" s="404" t="s">
        <v>2962</v>
      </c>
      <c r="G100" s="418">
        <v>14.89</v>
      </c>
      <c r="H100" s="418">
        <v>3499.15</v>
      </c>
      <c r="I100" s="404" t="s">
        <v>2958</v>
      </c>
      <c r="J100" s="404" t="s">
        <v>3742</v>
      </c>
    </row>
    <row r="101" spans="1:10" ht="39" customHeight="1">
      <c r="A101" s="404" t="s">
        <v>1654</v>
      </c>
      <c r="B101" s="403" t="s">
        <v>21</v>
      </c>
      <c r="C101" s="403" t="s">
        <v>334</v>
      </c>
      <c r="D101" s="403" t="s">
        <v>1655</v>
      </c>
      <c r="E101" s="405" t="s">
        <v>758</v>
      </c>
      <c r="F101" s="404" t="s">
        <v>2960</v>
      </c>
      <c r="G101" s="418">
        <v>400.43</v>
      </c>
      <c r="H101" s="418">
        <v>3463.71</v>
      </c>
      <c r="I101" s="404" t="s">
        <v>2958</v>
      </c>
      <c r="J101" s="404" t="s">
        <v>3743</v>
      </c>
    </row>
    <row r="102" spans="1:10" ht="51.95" customHeight="1">
      <c r="A102" s="404" t="s">
        <v>1891</v>
      </c>
      <c r="B102" s="403" t="s">
        <v>21</v>
      </c>
      <c r="C102" s="403" t="s">
        <v>1892</v>
      </c>
      <c r="D102" s="403" t="s">
        <v>1886</v>
      </c>
      <c r="E102" s="405" t="s">
        <v>6</v>
      </c>
      <c r="F102" s="404" t="s">
        <v>2903</v>
      </c>
      <c r="G102" s="418">
        <v>69.099999999999994</v>
      </c>
      <c r="H102" s="418">
        <v>3455</v>
      </c>
      <c r="I102" s="404" t="s">
        <v>2958</v>
      </c>
      <c r="J102" s="404" t="s">
        <v>3744</v>
      </c>
    </row>
    <row r="103" spans="1:10" ht="65.099999999999994" customHeight="1">
      <c r="A103" s="404" t="s">
        <v>874</v>
      </c>
      <c r="B103" s="403" t="s">
        <v>21</v>
      </c>
      <c r="C103" s="403" t="s">
        <v>875</v>
      </c>
      <c r="D103" s="403" t="s">
        <v>876</v>
      </c>
      <c r="E103" s="405" t="s">
        <v>758</v>
      </c>
      <c r="F103" s="404" t="s">
        <v>2961</v>
      </c>
      <c r="G103" s="418">
        <v>76.16</v>
      </c>
      <c r="H103" s="418">
        <v>3411.96</v>
      </c>
      <c r="I103" s="404" t="s">
        <v>1476</v>
      </c>
      <c r="J103" s="404" t="s">
        <v>3745</v>
      </c>
    </row>
    <row r="104" spans="1:10" ht="39" customHeight="1">
      <c r="A104" s="404" t="s">
        <v>2076</v>
      </c>
      <c r="B104" s="403" t="s">
        <v>21</v>
      </c>
      <c r="C104" s="403" t="s">
        <v>2077</v>
      </c>
      <c r="D104" s="403" t="s">
        <v>2078</v>
      </c>
      <c r="E104" s="405" t="s">
        <v>781</v>
      </c>
      <c r="F104" s="404" t="s">
        <v>2965</v>
      </c>
      <c r="G104" s="418">
        <v>119.97</v>
      </c>
      <c r="H104" s="418">
        <v>3303.97</v>
      </c>
      <c r="I104" s="404" t="s">
        <v>1476</v>
      </c>
      <c r="J104" s="404" t="s">
        <v>3746</v>
      </c>
    </row>
    <row r="105" spans="1:10" ht="24" customHeight="1">
      <c r="A105" s="404" t="s">
        <v>412</v>
      </c>
      <c r="B105" s="403" t="s">
        <v>705</v>
      </c>
      <c r="C105" s="403" t="s">
        <v>1814</v>
      </c>
      <c r="D105" s="403" t="s">
        <v>800</v>
      </c>
      <c r="E105" s="405" t="s">
        <v>6</v>
      </c>
      <c r="F105" s="404" t="s">
        <v>2874</v>
      </c>
      <c r="G105" s="418">
        <v>3244.47</v>
      </c>
      <c r="H105" s="418">
        <v>3244.47</v>
      </c>
      <c r="I105" s="404" t="s">
        <v>1476</v>
      </c>
      <c r="J105" s="404" t="s">
        <v>3747</v>
      </c>
    </row>
    <row r="106" spans="1:10" ht="51.95" customHeight="1">
      <c r="A106" s="404" t="s">
        <v>1450</v>
      </c>
      <c r="B106" s="403" t="s">
        <v>21</v>
      </c>
      <c r="C106" s="403" t="s">
        <v>1451</v>
      </c>
      <c r="D106" s="403" t="s">
        <v>1407</v>
      </c>
      <c r="E106" s="405" t="s">
        <v>6</v>
      </c>
      <c r="F106" s="404" t="s">
        <v>2964</v>
      </c>
      <c r="G106" s="418">
        <v>122.36</v>
      </c>
      <c r="H106" s="418">
        <v>3181.36</v>
      </c>
      <c r="I106" s="404" t="s">
        <v>1913</v>
      </c>
      <c r="J106" s="404" t="s">
        <v>3748</v>
      </c>
    </row>
    <row r="107" spans="1:10" ht="24" customHeight="1">
      <c r="A107" s="404" t="s">
        <v>504</v>
      </c>
      <c r="B107" s="403" t="s">
        <v>705</v>
      </c>
      <c r="C107" s="403" t="s">
        <v>1991</v>
      </c>
      <c r="D107" s="403" t="s">
        <v>800</v>
      </c>
      <c r="E107" s="405" t="s">
        <v>6</v>
      </c>
      <c r="F107" s="404" t="s">
        <v>2966</v>
      </c>
      <c r="G107" s="418">
        <v>264.32</v>
      </c>
      <c r="H107" s="418">
        <v>3171.84</v>
      </c>
      <c r="I107" s="404" t="s">
        <v>1913</v>
      </c>
      <c r="J107" s="404" t="s">
        <v>3749</v>
      </c>
    </row>
    <row r="108" spans="1:10" ht="39" customHeight="1">
      <c r="A108" s="404" t="s">
        <v>449</v>
      </c>
      <c r="B108" s="403" t="s">
        <v>705</v>
      </c>
      <c r="C108" s="403" t="s">
        <v>1869</v>
      </c>
      <c r="D108" s="403" t="s">
        <v>800</v>
      </c>
      <c r="E108" s="405" t="s">
        <v>6</v>
      </c>
      <c r="F108" s="404" t="s">
        <v>2967</v>
      </c>
      <c r="G108" s="418">
        <v>64.010000000000005</v>
      </c>
      <c r="H108" s="418">
        <v>2944.46</v>
      </c>
      <c r="I108" s="404" t="s">
        <v>1516</v>
      </c>
      <c r="J108" s="404" t="s">
        <v>3750</v>
      </c>
    </row>
    <row r="109" spans="1:10" ht="39" customHeight="1">
      <c r="A109" s="404" t="s">
        <v>1633</v>
      </c>
      <c r="B109" s="403" t="s">
        <v>21</v>
      </c>
      <c r="C109" s="403" t="s">
        <v>1634</v>
      </c>
      <c r="D109" s="403" t="s">
        <v>1578</v>
      </c>
      <c r="E109" s="405" t="s">
        <v>6</v>
      </c>
      <c r="F109" s="404" t="s">
        <v>2944</v>
      </c>
      <c r="G109" s="418">
        <v>465.06</v>
      </c>
      <c r="H109" s="418">
        <v>2790.36</v>
      </c>
      <c r="I109" s="404" t="s">
        <v>1516</v>
      </c>
      <c r="J109" s="404" t="s">
        <v>3751</v>
      </c>
    </row>
    <row r="110" spans="1:10" ht="51.95" customHeight="1">
      <c r="A110" s="404" t="s">
        <v>209</v>
      </c>
      <c r="B110" s="403" t="s">
        <v>65</v>
      </c>
      <c r="C110" s="403" t="s">
        <v>1298</v>
      </c>
      <c r="D110" s="403" t="s">
        <v>942</v>
      </c>
      <c r="E110" s="405" t="s">
        <v>1095</v>
      </c>
      <c r="F110" s="404" t="s">
        <v>2969</v>
      </c>
      <c r="G110" s="418">
        <v>48.48</v>
      </c>
      <c r="H110" s="418">
        <v>2627.61</v>
      </c>
      <c r="I110" s="404" t="s">
        <v>2968</v>
      </c>
      <c r="J110" s="404" t="s">
        <v>3752</v>
      </c>
    </row>
    <row r="111" spans="1:10" ht="39" customHeight="1">
      <c r="A111" s="404" t="s">
        <v>1590</v>
      </c>
      <c r="B111" s="403" t="s">
        <v>705</v>
      </c>
      <c r="C111" s="403" t="s">
        <v>1591</v>
      </c>
      <c r="D111" s="403" t="s">
        <v>1592</v>
      </c>
      <c r="E111" s="405" t="s">
        <v>6</v>
      </c>
      <c r="F111" s="404" t="s">
        <v>2874</v>
      </c>
      <c r="G111" s="418">
        <v>2607.34</v>
      </c>
      <c r="H111" s="418">
        <v>2607.34</v>
      </c>
      <c r="I111" s="404" t="s">
        <v>2968</v>
      </c>
      <c r="J111" s="404" t="s">
        <v>3753</v>
      </c>
    </row>
    <row r="112" spans="1:10" ht="26.1" customHeight="1">
      <c r="A112" s="404" t="s">
        <v>455</v>
      </c>
      <c r="B112" s="403" t="s">
        <v>705</v>
      </c>
      <c r="C112" s="403" t="s">
        <v>456</v>
      </c>
      <c r="D112" s="403" t="s">
        <v>800</v>
      </c>
      <c r="E112" s="405" t="s">
        <v>6</v>
      </c>
      <c r="F112" s="404" t="s">
        <v>2912</v>
      </c>
      <c r="G112" s="418">
        <v>628.20000000000005</v>
      </c>
      <c r="H112" s="418">
        <v>2512.8000000000002</v>
      </c>
      <c r="I112" s="404" t="s">
        <v>2968</v>
      </c>
      <c r="J112" s="404" t="s">
        <v>2970</v>
      </c>
    </row>
    <row r="113" spans="1:10" ht="39" customHeight="1">
      <c r="A113" s="404" t="s">
        <v>1437</v>
      </c>
      <c r="B113" s="403" t="s">
        <v>21</v>
      </c>
      <c r="C113" s="403" t="s">
        <v>1438</v>
      </c>
      <c r="D113" s="403" t="s">
        <v>1407</v>
      </c>
      <c r="E113" s="405" t="s">
        <v>6</v>
      </c>
      <c r="F113" s="404" t="s">
        <v>2912</v>
      </c>
      <c r="G113" s="418">
        <v>617.87</v>
      </c>
      <c r="H113" s="418">
        <v>2471.48</v>
      </c>
      <c r="I113" s="404" t="s">
        <v>1912</v>
      </c>
      <c r="J113" s="404" t="s">
        <v>2971</v>
      </c>
    </row>
    <row r="114" spans="1:10" ht="26.1" customHeight="1">
      <c r="A114" s="413" t="s">
        <v>266</v>
      </c>
      <c r="B114" s="414" t="s">
        <v>65</v>
      </c>
      <c r="C114" s="414" t="s">
        <v>267</v>
      </c>
      <c r="D114" s="414" t="s">
        <v>942</v>
      </c>
      <c r="E114" s="415" t="s">
        <v>990</v>
      </c>
      <c r="F114" s="413" t="s">
        <v>2912</v>
      </c>
      <c r="G114" s="419">
        <v>606.1</v>
      </c>
      <c r="H114" s="419">
        <v>2424.4</v>
      </c>
      <c r="I114" s="413" t="s">
        <v>1912</v>
      </c>
      <c r="J114" s="413" t="s">
        <v>2972</v>
      </c>
    </row>
    <row r="115" spans="1:10" ht="39" customHeight="1">
      <c r="A115" s="413" t="s">
        <v>429</v>
      </c>
      <c r="B115" s="414" t="s">
        <v>705</v>
      </c>
      <c r="C115" s="414" t="s">
        <v>430</v>
      </c>
      <c r="D115" s="414" t="s">
        <v>800</v>
      </c>
      <c r="E115" s="415" t="s">
        <v>6</v>
      </c>
      <c r="F115" s="413" t="s">
        <v>2978</v>
      </c>
      <c r="G115" s="419">
        <v>100.2</v>
      </c>
      <c r="H115" s="419">
        <v>2404.8000000000002</v>
      </c>
      <c r="I115" s="413" t="s">
        <v>1912</v>
      </c>
      <c r="J115" s="413" t="s">
        <v>3754</v>
      </c>
    </row>
    <row r="116" spans="1:10" ht="24" customHeight="1">
      <c r="A116" s="413" t="s">
        <v>867</v>
      </c>
      <c r="B116" s="414" t="s">
        <v>21</v>
      </c>
      <c r="C116" s="414" t="s">
        <v>868</v>
      </c>
      <c r="D116" s="414" t="s">
        <v>857</v>
      </c>
      <c r="E116" s="415" t="s">
        <v>869</v>
      </c>
      <c r="F116" s="413" t="s">
        <v>2976</v>
      </c>
      <c r="G116" s="419">
        <v>3.35</v>
      </c>
      <c r="H116" s="419">
        <v>2380.2399999999998</v>
      </c>
      <c r="I116" s="413" t="s">
        <v>1912</v>
      </c>
      <c r="J116" s="413" t="s">
        <v>3755</v>
      </c>
    </row>
    <row r="117" spans="1:10" ht="39" customHeight="1">
      <c r="A117" s="413" t="s">
        <v>1059</v>
      </c>
      <c r="B117" s="414" t="s">
        <v>21</v>
      </c>
      <c r="C117" s="414" t="s">
        <v>1060</v>
      </c>
      <c r="D117" s="414" t="s">
        <v>1049</v>
      </c>
      <c r="E117" s="415" t="s">
        <v>6</v>
      </c>
      <c r="F117" s="413" t="s">
        <v>2973</v>
      </c>
      <c r="G117" s="419">
        <v>58.98</v>
      </c>
      <c r="H117" s="419">
        <v>2359.1999999999998</v>
      </c>
      <c r="I117" s="413" t="s">
        <v>1912</v>
      </c>
      <c r="J117" s="413" t="s">
        <v>3756</v>
      </c>
    </row>
    <row r="118" spans="1:10" ht="26.1" customHeight="1">
      <c r="A118" s="413" t="s">
        <v>2186</v>
      </c>
      <c r="B118" s="414" t="s">
        <v>705</v>
      </c>
      <c r="C118" s="414" t="s">
        <v>607</v>
      </c>
      <c r="D118" s="414" t="s">
        <v>2187</v>
      </c>
      <c r="E118" s="415" t="s">
        <v>6</v>
      </c>
      <c r="F118" s="413" t="s">
        <v>2874</v>
      </c>
      <c r="G118" s="419">
        <v>2320.13</v>
      </c>
      <c r="H118" s="419">
        <v>2320.13</v>
      </c>
      <c r="I118" s="413" t="s">
        <v>1912</v>
      </c>
      <c r="J118" s="413" t="s">
        <v>3757</v>
      </c>
    </row>
    <row r="119" spans="1:10" ht="39" customHeight="1">
      <c r="A119" s="413" t="s">
        <v>704</v>
      </c>
      <c r="B119" s="414" t="s">
        <v>705</v>
      </c>
      <c r="C119" s="414" t="s">
        <v>16</v>
      </c>
      <c r="D119" s="414" t="s">
        <v>706</v>
      </c>
      <c r="E119" s="415" t="s">
        <v>6</v>
      </c>
      <c r="F119" s="413" t="s">
        <v>2874</v>
      </c>
      <c r="G119" s="419">
        <v>2320.13</v>
      </c>
      <c r="H119" s="419">
        <v>2320.13</v>
      </c>
      <c r="I119" s="413" t="s">
        <v>1912</v>
      </c>
      <c r="J119" s="413" t="s">
        <v>3758</v>
      </c>
    </row>
    <row r="120" spans="1:10" ht="24" customHeight="1">
      <c r="A120" s="413" t="s">
        <v>492</v>
      </c>
      <c r="B120" s="414" t="s">
        <v>705</v>
      </c>
      <c r="C120" s="414" t="s">
        <v>493</v>
      </c>
      <c r="D120" s="414" t="s">
        <v>800</v>
      </c>
      <c r="E120" s="415" t="s">
        <v>6</v>
      </c>
      <c r="F120" s="413" t="s">
        <v>2944</v>
      </c>
      <c r="G120" s="419">
        <v>379.08</v>
      </c>
      <c r="H120" s="419">
        <v>2274.48</v>
      </c>
      <c r="I120" s="413" t="s">
        <v>1912</v>
      </c>
      <c r="J120" s="413" t="s">
        <v>3759</v>
      </c>
    </row>
    <row r="121" spans="1:10" ht="24" customHeight="1">
      <c r="A121" s="413" t="s">
        <v>1603</v>
      </c>
      <c r="B121" s="414" t="s">
        <v>21</v>
      </c>
      <c r="C121" s="414" t="s">
        <v>1604</v>
      </c>
      <c r="D121" s="414" t="s">
        <v>1605</v>
      </c>
      <c r="E121" s="415" t="s">
        <v>6</v>
      </c>
      <c r="F121" s="413" t="s">
        <v>2867</v>
      </c>
      <c r="G121" s="419">
        <v>221.25</v>
      </c>
      <c r="H121" s="419">
        <v>2212.5</v>
      </c>
      <c r="I121" s="413" t="s">
        <v>2109</v>
      </c>
      <c r="J121" s="413" t="s">
        <v>3760</v>
      </c>
    </row>
    <row r="122" spans="1:10" ht="39" customHeight="1">
      <c r="A122" s="413" t="s">
        <v>526</v>
      </c>
      <c r="B122" s="414" t="s">
        <v>705</v>
      </c>
      <c r="C122" s="414" t="s">
        <v>527</v>
      </c>
      <c r="D122" s="414" t="s">
        <v>800</v>
      </c>
      <c r="E122" s="415" t="s">
        <v>6</v>
      </c>
      <c r="F122" s="413" t="s">
        <v>2979</v>
      </c>
      <c r="G122" s="419">
        <v>728</v>
      </c>
      <c r="H122" s="419">
        <v>2184</v>
      </c>
      <c r="I122" s="413" t="s">
        <v>2109</v>
      </c>
      <c r="J122" s="413" t="s">
        <v>3761</v>
      </c>
    </row>
    <row r="123" spans="1:10" ht="39" customHeight="1">
      <c r="A123" s="413" t="s">
        <v>2123</v>
      </c>
      <c r="B123" s="414" t="s">
        <v>21</v>
      </c>
      <c r="C123" s="414" t="s">
        <v>2124</v>
      </c>
      <c r="D123" s="414" t="s">
        <v>2060</v>
      </c>
      <c r="E123" s="415" t="s">
        <v>6</v>
      </c>
      <c r="F123" s="413" t="s">
        <v>2975</v>
      </c>
      <c r="G123" s="419">
        <v>124.47</v>
      </c>
      <c r="H123" s="419">
        <v>2115.9899999999998</v>
      </c>
      <c r="I123" s="413" t="s">
        <v>2109</v>
      </c>
      <c r="J123" s="413" t="s">
        <v>3762</v>
      </c>
    </row>
    <row r="124" spans="1:10" ht="24" customHeight="1">
      <c r="A124" s="413" t="s">
        <v>1433</v>
      </c>
      <c r="B124" s="414" t="s">
        <v>65</v>
      </c>
      <c r="C124" s="414" t="s">
        <v>1434</v>
      </c>
      <c r="D124" s="414" t="s">
        <v>942</v>
      </c>
      <c r="E124" s="415" t="s">
        <v>1095</v>
      </c>
      <c r="F124" s="413" t="s">
        <v>2884</v>
      </c>
      <c r="G124" s="419">
        <v>13.57</v>
      </c>
      <c r="H124" s="419">
        <v>2103.62</v>
      </c>
      <c r="I124" s="413" t="s">
        <v>2109</v>
      </c>
      <c r="J124" s="413" t="s">
        <v>3763</v>
      </c>
    </row>
    <row r="125" spans="1:10" ht="26.1" customHeight="1">
      <c r="A125" s="413" t="s">
        <v>1564</v>
      </c>
      <c r="B125" s="414" t="s">
        <v>705</v>
      </c>
      <c r="C125" s="414" t="s">
        <v>295</v>
      </c>
      <c r="D125" s="414" t="s">
        <v>800</v>
      </c>
      <c r="E125" s="415" t="s">
        <v>6</v>
      </c>
      <c r="F125" s="413" t="s">
        <v>2874</v>
      </c>
      <c r="G125" s="419">
        <v>2063.2199999999998</v>
      </c>
      <c r="H125" s="419">
        <v>2063.2199999999998</v>
      </c>
      <c r="I125" s="413" t="s">
        <v>2109</v>
      </c>
      <c r="J125" s="413" t="s">
        <v>3764</v>
      </c>
    </row>
    <row r="126" spans="1:10" ht="51.95" customHeight="1">
      <c r="A126" s="413" t="s">
        <v>1423</v>
      </c>
      <c r="B126" s="414" t="s">
        <v>21</v>
      </c>
      <c r="C126" s="414" t="s">
        <v>1424</v>
      </c>
      <c r="D126" s="414" t="s">
        <v>1407</v>
      </c>
      <c r="E126" s="415" t="s">
        <v>6</v>
      </c>
      <c r="F126" s="413" t="s">
        <v>2912</v>
      </c>
      <c r="G126" s="419">
        <v>507.5</v>
      </c>
      <c r="H126" s="419">
        <v>2030</v>
      </c>
      <c r="I126" s="413" t="s">
        <v>2109</v>
      </c>
      <c r="J126" s="413" t="s">
        <v>3765</v>
      </c>
    </row>
    <row r="127" spans="1:10" ht="51.95" customHeight="1">
      <c r="A127" s="413" t="s">
        <v>272</v>
      </c>
      <c r="B127" s="414" t="s">
        <v>65</v>
      </c>
      <c r="C127" s="414" t="s">
        <v>1473</v>
      </c>
      <c r="D127" s="414" t="s">
        <v>942</v>
      </c>
      <c r="E127" s="415" t="s">
        <v>818</v>
      </c>
      <c r="F127" s="413" t="s">
        <v>2977</v>
      </c>
      <c r="G127" s="419">
        <v>282.66000000000003</v>
      </c>
      <c r="H127" s="419">
        <v>1978.62</v>
      </c>
      <c r="I127" s="413" t="s">
        <v>1690</v>
      </c>
      <c r="J127" s="413" t="s">
        <v>3766</v>
      </c>
    </row>
    <row r="128" spans="1:10" ht="39" customHeight="1">
      <c r="A128" s="413" t="s">
        <v>1648</v>
      </c>
      <c r="B128" s="414" t="s">
        <v>21</v>
      </c>
      <c r="C128" s="414" t="s">
        <v>1649</v>
      </c>
      <c r="D128" s="414" t="s">
        <v>1578</v>
      </c>
      <c r="E128" s="415" t="s">
        <v>6</v>
      </c>
      <c r="F128" s="413" t="s">
        <v>2944</v>
      </c>
      <c r="G128" s="419">
        <v>322.24</v>
      </c>
      <c r="H128" s="419">
        <v>1933.44</v>
      </c>
      <c r="I128" s="413" t="s">
        <v>1690</v>
      </c>
      <c r="J128" s="413" t="s">
        <v>3767</v>
      </c>
    </row>
    <row r="129" spans="1:10" ht="51.95" customHeight="1">
      <c r="A129" s="413" t="s">
        <v>1351</v>
      </c>
      <c r="B129" s="414" t="s">
        <v>21</v>
      </c>
      <c r="C129" s="414" t="s">
        <v>1352</v>
      </c>
      <c r="D129" s="414" t="s">
        <v>1353</v>
      </c>
      <c r="E129" s="415" t="s">
        <v>39</v>
      </c>
      <c r="F129" s="413" t="s">
        <v>2980</v>
      </c>
      <c r="G129" s="419">
        <v>79.040000000000006</v>
      </c>
      <c r="H129" s="419">
        <v>1825.82</v>
      </c>
      <c r="I129" s="413" t="s">
        <v>1690</v>
      </c>
      <c r="J129" s="413" t="s">
        <v>3768</v>
      </c>
    </row>
    <row r="130" spans="1:10" ht="51.95" customHeight="1">
      <c r="A130" s="413" t="s">
        <v>379</v>
      </c>
      <c r="B130" s="414" t="s">
        <v>65</v>
      </c>
      <c r="C130" s="414" t="s">
        <v>1741</v>
      </c>
      <c r="D130" s="414" t="s">
        <v>942</v>
      </c>
      <c r="E130" s="415" t="s">
        <v>1095</v>
      </c>
      <c r="F130" s="413" t="s">
        <v>2974</v>
      </c>
      <c r="G130" s="419">
        <v>119.8</v>
      </c>
      <c r="H130" s="419">
        <v>1797</v>
      </c>
      <c r="I130" s="413" t="s">
        <v>1690</v>
      </c>
      <c r="J130" s="413" t="s">
        <v>3769</v>
      </c>
    </row>
    <row r="131" spans="1:10" ht="65.099999999999994" customHeight="1">
      <c r="A131" s="413" t="s">
        <v>279</v>
      </c>
      <c r="B131" s="414" t="s">
        <v>65</v>
      </c>
      <c r="C131" s="414" t="s">
        <v>1506</v>
      </c>
      <c r="D131" s="414" t="s">
        <v>942</v>
      </c>
      <c r="E131" s="415" t="s">
        <v>990</v>
      </c>
      <c r="F131" s="413" t="s">
        <v>2997</v>
      </c>
      <c r="G131" s="419">
        <v>51.29</v>
      </c>
      <c r="H131" s="419">
        <v>1743.86</v>
      </c>
      <c r="I131" s="413" t="s">
        <v>2981</v>
      </c>
      <c r="J131" s="413" t="s">
        <v>3770</v>
      </c>
    </row>
    <row r="132" spans="1:10" ht="26.1" customHeight="1">
      <c r="A132" s="413" t="s">
        <v>1763</v>
      </c>
      <c r="B132" s="414" t="s">
        <v>21</v>
      </c>
      <c r="C132" s="414" t="s">
        <v>1764</v>
      </c>
      <c r="D132" s="414" t="s">
        <v>1759</v>
      </c>
      <c r="E132" s="415" t="s">
        <v>39</v>
      </c>
      <c r="F132" s="413" t="s">
        <v>2974</v>
      </c>
      <c r="G132" s="419">
        <v>113.77</v>
      </c>
      <c r="H132" s="419">
        <v>1706.55</v>
      </c>
      <c r="I132" s="413" t="s">
        <v>2981</v>
      </c>
      <c r="J132" s="413" t="s">
        <v>3771</v>
      </c>
    </row>
    <row r="133" spans="1:10" ht="65.099999999999994" customHeight="1">
      <c r="A133" s="413" t="s">
        <v>595</v>
      </c>
      <c r="B133" s="414" t="s">
        <v>65</v>
      </c>
      <c r="C133" s="414" t="s">
        <v>2162</v>
      </c>
      <c r="D133" s="414" t="s">
        <v>942</v>
      </c>
      <c r="E133" s="415" t="s">
        <v>990</v>
      </c>
      <c r="F133" s="413" t="s">
        <v>2874</v>
      </c>
      <c r="G133" s="419">
        <v>1637.39</v>
      </c>
      <c r="H133" s="419">
        <v>1637.39</v>
      </c>
      <c r="I133" s="413" t="s">
        <v>2981</v>
      </c>
      <c r="J133" s="413" t="s">
        <v>3772</v>
      </c>
    </row>
    <row r="134" spans="1:10" ht="51.95" customHeight="1">
      <c r="A134" s="413" t="s">
        <v>108</v>
      </c>
      <c r="B134" s="414" t="s">
        <v>65</v>
      </c>
      <c r="C134" s="414" t="s">
        <v>109</v>
      </c>
      <c r="D134" s="414" t="s">
        <v>942</v>
      </c>
      <c r="E134" s="415" t="s">
        <v>1095</v>
      </c>
      <c r="F134" s="413" t="s">
        <v>2982</v>
      </c>
      <c r="G134" s="419">
        <v>9.57</v>
      </c>
      <c r="H134" s="419">
        <v>1594.36</v>
      </c>
      <c r="I134" s="413" t="s">
        <v>2981</v>
      </c>
      <c r="J134" s="413" t="s">
        <v>3773</v>
      </c>
    </row>
    <row r="135" spans="1:10" ht="51.95" customHeight="1">
      <c r="A135" s="413" t="s">
        <v>1609</v>
      </c>
      <c r="B135" s="414" t="s">
        <v>21</v>
      </c>
      <c r="C135" s="414" t="s">
        <v>1610</v>
      </c>
      <c r="D135" s="414" t="s">
        <v>1611</v>
      </c>
      <c r="E135" s="415" t="s">
        <v>758</v>
      </c>
      <c r="F135" s="413" t="s">
        <v>2983</v>
      </c>
      <c r="G135" s="419">
        <v>80.650000000000006</v>
      </c>
      <c r="H135" s="419">
        <v>1591.22</v>
      </c>
      <c r="I135" s="413" t="s">
        <v>2981</v>
      </c>
      <c r="J135" s="413" t="s">
        <v>3774</v>
      </c>
    </row>
    <row r="136" spans="1:10" ht="65.099999999999994" customHeight="1">
      <c r="A136" s="413" t="s">
        <v>2181</v>
      </c>
      <c r="B136" s="414" t="s">
        <v>65</v>
      </c>
      <c r="C136" s="414" t="s">
        <v>604</v>
      </c>
      <c r="D136" s="414" t="s">
        <v>2182</v>
      </c>
      <c r="E136" s="415" t="s">
        <v>758</v>
      </c>
      <c r="F136" s="413" t="s">
        <v>2909</v>
      </c>
      <c r="G136" s="419">
        <v>1.18</v>
      </c>
      <c r="H136" s="419">
        <v>1580.46</v>
      </c>
      <c r="I136" s="413" t="s">
        <v>2981</v>
      </c>
      <c r="J136" s="413" t="s">
        <v>3775</v>
      </c>
    </row>
    <row r="137" spans="1:10" ht="51.95" customHeight="1">
      <c r="A137" s="413" t="s">
        <v>1442</v>
      </c>
      <c r="B137" s="414" t="s">
        <v>21</v>
      </c>
      <c r="C137" s="414" t="s">
        <v>1443</v>
      </c>
      <c r="D137" s="414" t="s">
        <v>1444</v>
      </c>
      <c r="E137" s="415" t="s">
        <v>6</v>
      </c>
      <c r="F137" s="413" t="s">
        <v>2867</v>
      </c>
      <c r="G137" s="419">
        <v>157.77000000000001</v>
      </c>
      <c r="H137" s="419">
        <v>1577.7</v>
      </c>
      <c r="I137" s="413" t="s">
        <v>2981</v>
      </c>
      <c r="J137" s="413" t="s">
        <v>3776</v>
      </c>
    </row>
    <row r="138" spans="1:10" ht="26.1" customHeight="1">
      <c r="A138" s="413" t="s">
        <v>418</v>
      </c>
      <c r="B138" s="414" t="s">
        <v>705</v>
      </c>
      <c r="C138" s="414" t="s">
        <v>1822</v>
      </c>
      <c r="D138" s="414" t="s">
        <v>800</v>
      </c>
      <c r="E138" s="415" t="s">
        <v>6</v>
      </c>
      <c r="F138" s="413" t="s">
        <v>2874</v>
      </c>
      <c r="G138" s="419">
        <v>1565.32</v>
      </c>
      <c r="H138" s="419">
        <v>1565.32</v>
      </c>
      <c r="I138" s="413" t="s">
        <v>2981</v>
      </c>
      <c r="J138" s="413" t="s">
        <v>2984</v>
      </c>
    </row>
    <row r="139" spans="1:10" ht="26.1" customHeight="1">
      <c r="A139" s="413" t="s">
        <v>1537</v>
      </c>
      <c r="B139" s="414" t="s">
        <v>65</v>
      </c>
      <c r="C139" s="414" t="s">
        <v>286</v>
      </c>
      <c r="D139" s="414" t="s">
        <v>942</v>
      </c>
      <c r="E139" s="415" t="s">
        <v>1095</v>
      </c>
      <c r="F139" s="413" t="s">
        <v>2986</v>
      </c>
      <c r="G139" s="419">
        <v>766.35</v>
      </c>
      <c r="H139" s="419">
        <v>1532.7</v>
      </c>
      <c r="I139" s="413" t="s">
        <v>2981</v>
      </c>
      <c r="J139" s="413" t="s">
        <v>2985</v>
      </c>
    </row>
    <row r="140" spans="1:10" ht="117" customHeight="1">
      <c r="A140" s="413" t="s">
        <v>755</v>
      </c>
      <c r="B140" s="414" t="s">
        <v>21</v>
      </c>
      <c r="C140" s="414" t="s">
        <v>756</v>
      </c>
      <c r="D140" s="414" t="s">
        <v>757</v>
      </c>
      <c r="E140" s="415" t="s">
        <v>758</v>
      </c>
      <c r="F140" s="413" t="s">
        <v>2979</v>
      </c>
      <c r="G140" s="419">
        <v>482.42</v>
      </c>
      <c r="H140" s="419">
        <v>1447.26</v>
      </c>
      <c r="I140" s="413" t="s">
        <v>2821</v>
      </c>
      <c r="J140" s="413" t="s">
        <v>2987</v>
      </c>
    </row>
    <row r="141" spans="1:10" ht="26.1" customHeight="1">
      <c r="A141" s="413" t="s">
        <v>282</v>
      </c>
      <c r="B141" s="414" t="s">
        <v>65</v>
      </c>
      <c r="C141" s="414" t="s">
        <v>283</v>
      </c>
      <c r="D141" s="414" t="s">
        <v>942</v>
      </c>
      <c r="E141" s="415" t="s">
        <v>818</v>
      </c>
      <c r="F141" s="413" t="s">
        <v>2874</v>
      </c>
      <c r="G141" s="419">
        <v>1419.08</v>
      </c>
      <c r="H141" s="419">
        <v>1419.08</v>
      </c>
      <c r="I141" s="413" t="s">
        <v>2821</v>
      </c>
      <c r="J141" s="413" t="s">
        <v>2988</v>
      </c>
    </row>
    <row r="142" spans="1:10" ht="24" customHeight="1">
      <c r="A142" s="413" t="s">
        <v>1204</v>
      </c>
      <c r="B142" s="414" t="s">
        <v>705</v>
      </c>
      <c r="C142" s="414" t="s">
        <v>1205</v>
      </c>
      <c r="D142" s="414" t="s">
        <v>1192</v>
      </c>
      <c r="E142" s="415" t="s">
        <v>758</v>
      </c>
      <c r="F142" s="413" t="s">
        <v>2953</v>
      </c>
      <c r="G142" s="419">
        <v>208.86</v>
      </c>
      <c r="H142" s="419">
        <v>1403.53</v>
      </c>
      <c r="I142" s="413" t="s">
        <v>2821</v>
      </c>
      <c r="J142" s="413" t="s">
        <v>2989</v>
      </c>
    </row>
    <row r="143" spans="1:10" ht="39" customHeight="1">
      <c r="A143" s="413" t="s">
        <v>839</v>
      </c>
      <c r="B143" s="414" t="s">
        <v>21</v>
      </c>
      <c r="C143" s="414" t="s">
        <v>840</v>
      </c>
      <c r="D143" s="414" t="s">
        <v>841</v>
      </c>
      <c r="E143" s="415" t="s">
        <v>39</v>
      </c>
      <c r="F143" s="413" t="s">
        <v>2875</v>
      </c>
      <c r="G143" s="419">
        <v>19.420000000000002</v>
      </c>
      <c r="H143" s="419">
        <v>1375.71</v>
      </c>
      <c r="I143" s="413" t="s">
        <v>2821</v>
      </c>
      <c r="J143" s="413" t="s">
        <v>2991</v>
      </c>
    </row>
    <row r="144" spans="1:10" ht="51.95" customHeight="1">
      <c r="A144" s="413" t="s">
        <v>288</v>
      </c>
      <c r="B144" s="414" t="s">
        <v>65</v>
      </c>
      <c r="C144" s="414" t="s">
        <v>289</v>
      </c>
      <c r="D144" s="414" t="s">
        <v>942</v>
      </c>
      <c r="E144" s="415" t="s">
        <v>990</v>
      </c>
      <c r="F144" s="413" t="s">
        <v>2986</v>
      </c>
      <c r="G144" s="419">
        <v>670.84</v>
      </c>
      <c r="H144" s="419">
        <v>1341.68</v>
      </c>
      <c r="I144" s="413" t="s">
        <v>2821</v>
      </c>
      <c r="J144" s="413" t="s">
        <v>3777</v>
      </c>
    </row>
    <row r="145" spans="1:10" ht="39" customHeight="1">
      <c r="A145" s="413" t="s">
        <v>1073</v>
      </c>
      <c r="B145" s="414" t="s">
        <v>21</v>
      </c>
      <c r="C145" s="414" t="s">
        <v>1074</v>
      </c>
      <c r="D145" s="414" t="s">
        <v>1049</v>
      </c>
      <c r="E145" s="415" t="s">
        <v>6</v>
      </c>
      <c r="F145" s="413" t="s">
        <v>2990</v>
      </c>
      <c r="G145" s="419">
        <v>59.07</v>
      </c>
      <c r="H145" s="419">
        <v>1299.54</v>
      </c>
      <c r="I145" s="413" t="s">
        <v>2821</v>
      </c>
      <c r="J145" s="413" t="s">
        <v>2993</v>
      </c>
    </row>
    <row r="146" spans="1:10" ht="26.1" customHeight="1">
      <c r="A146" s="413" t="s">
        <v>1369</v>
      </c>
      <c r="B146" s="414" t="s">
        <v>21</v>
      </c>
      <c r="C146" s="414" t="s">
        <v>1370</v>
      </c>
      <c r="D146" s="414" t="s">
        <v>1363</v>
      </c>
      <c r="E146" s="415" t="s">
        <v>758</v>
      </c>
      <c r="F146" s="413" t="s">
        <v>2957</v>
      </c>
      <c r="G146" s="419">
        <v>7.8</v>
      </c>
      <c r="H146" s="419">
        <v>1267.3399999999999</v>
      </c>
      <c r="I146" s="413" t="s">
        <v>2992</v>
      </c>
      <c r="J146" s="413" t="s">
        <v>3778</v>
      </c>
    </row>
    <row r="147" spans="1:10" ht="39" customHeight="1">
      <c r="A147" s="413" t="s">
        <v>1043</v>
      </c>
      <c r="B147" s="414" t="s">
        <v>21</v>
      </c>
      <c r="C147" s="414" t="s">
        <v>1044</v>
      </c>
      <c r="D147" s="414" t="s">
        <v>824</v>
      </c>
      <c r="E147" s="415" t="s">
        <v>39</v>
      </c>
      <c r="F147" s="413" t="s">
        <v>2994</v>
      </c>
      <c r="G147" s="419">
        <v>72.849999999999994</v>
      </c>
      <c r="H147" s="419">
        <v>1264.67</v>
      </c>
      <c r="I147" s="413" t="s">
        <v>2992</v>
      </c>
      <c r="J147" s="413" t="s">
        <v>3779</v>
      </c>
    </row>
    <row r="148" spans="1:10" ht="24" customHeight="1">
      <c r="A148" s="413" t="s">
        <v>443</v>
      </c>
      <c r="B148" s="414" t="s">
        <v>705</v>
      </c>
      <c r="C148" s="414" t="s">
        <v>1861</v>
      </c>
      <c r="D148" s="414" t="s">
        <v>800</v>
      </c>
      <c r="E148" s="415" t="s">
        <v>6</v>
      </c>
      <c r="F148" s="413" t="s">
        <v>2930</v>
      </c>
      <c r="G148" s="419">
        <v>62.66</v>
      </c>
      <c r="H148" s="419">
        <v>1253.2</v>
      </c>
      <c r="I148" s="413" t="s">
        <v>2992</v>
      </c>
      <c r="J148" s="413" t="s">
        <v>3780</v>
      </c>
    </row>
    <row r="149" spans="1:10" ht="39" customHeight="1">
      <c r="A149" s="413" t="s">
        <v>1068</v>
      </c>
      <c r="B149" s="414" t="s">
        <v>21</v>
      </c>
      <c r="C149" s="414" t="s">
        <v>1069</v>
      </c>
      <c r="D149" s="414" t="s">
        <v>1049</v>
      </c>
      <c r="E149" s="415" t="s">
        <v>6</v>
      </c>
      <c r="F149" s="413" t="s">
        <v>2930</v>
      </c>
      <c r="G149" s="419">
        <v>60.34</v>
      </c>
      <c r="H149" s="419">
        <v>1206.8</v>
      </c>
      <c r="I149" s="413" t="s">
        <v>2992</v>
      </c>
      <c r="J149" s="413" t="s">
        <v>3781</v>
      </c>
    </row>
    <row r="150" spans="1:10" ht="51.95" customHeight="1">
      <c r="A150" s="413" t="s">
        <v>263</v>
      </c>
      <c r="B150" s="414" t="s">
        <v>65</v>
      </c>
      <c r="C150" s="414" t="s">
        <v>264</v>
      </c>
      <c r="D150" s="414" t="s">
        <v>942</v>
      </c>
      <c r="E150" s="415" t="s">
        <v>990</v>
      </c>
      <c r="F150" s="413" t="s">
        <v>2874</v>
      </c>
      <c r="G150" s="419">
        <v>1202.08</v>
      </c>
      <c r="H150" s="419">
        <v>1202.08</v>
      </c>
      <c r="I150" s="413" t="s">
        <v>2992</v>
      </c>
      <c r="J150" s="413" t="s">
        <v>3782</v>
      </c>
    </row>
    <row r="151" spans="1:10" ht="24" customHeight="1">
      <c r="A151" s="413" t="s">
        <v>1598</v>
      </c>
      <c r="B151" s="414" t="s">
        <v>705</v>
      </c>
      <c r="C151" s="414" t="s">
        <v>1599</v>
      </c>
      <c r="D151" s="414" t="s">
        <v>1592</v>
      </c>
      <c r="E151" s="415" t="s">
        <v>6</v>
      </c>
      <c r="F151" s="413" t="s">
        <v>2999</v>
      </c>
      <c r="G151" s="419">
        <v>47.54</v>
      </c>
      <c r="H151" s="419">
        <v>1188.5</v>
      </c>
      <c r="I151" s="413" t="s">
        <v>2992</v>
      </c>
      <c r="J151" s="413" t="s">
        <v>3783</v>
      </c>
    </row>
    <row r="152" spans="1:10" ht="39" customHeight="1">
      <c r="A152" s="413" t="s">
        <v>437</v>
      </c>
      <c r="B152" s="414" t="s">
        <v>705</v>
      </c>
      <c r="C152" s="414" t="s">
        <v>1847</v>
      </c>
      <c r="D152" s="414" t="s">
        <v>800</v>
      </c>
      <c r="E152" s="415" t="s">
        <v>6</v>
      </c>
      <c r="F152" s="413" t="s">
        <v>2996</v>
      </c>
      <c r="G152" s="419">
        <v>73.959999999999994</v>
      </c>
      <c r="H152" s="419">
        <v>1183.3599999999999</v>
      </c>
      <c r="I152" s="413" t="s">
        <v>2992</v>
      </c>
      <c r="J152" s="413" t="s">
        <v>3784</v>
      </c>
    </row>
    <row r="153" spans="1:10" ht="39" customHeight="1">
      <c r="A153" s="413" t="s">
        <v>113</v>
      </c>
      <c r="B153" s="414" t="s">
        <v>65</v>
      </c>
      <c r="C153" s="414" t="s">
        <v>114</v>
      </c>
      <c r="D153" s="414" t="s">
        <v>942</v>
      </c>
      <c r="E153" s="415" t="s">
        <v>758</v>
      </c>
      <c r="F153" s="413" t="s">
        <v>2998</v>
      </c>
      <c r="G153" s="419">
        <v>77.64</v>
      </c>
      <c r="H153" s="419">
        <v>1170.42</v>
      </c>
      <c r="I153" s="413" t="s">
        <v>2992</v>
      </c>
      <c r="J153" s="413" t="s">
        <v>3785</v>
      </c>
    </row>
    <row r="154" spans="1:10" ht="39" customHeight="1">
      <c r="A154" s="413" t="s">
        <v>576</v>
      </c>
      <c r="B154" s="414" t="s">
        <v>705</v>
      </c>
      <c r="C154" s="414" t="s">
        <v>577</v>
      </c>
      <c r="D154" s="414" t="s">
        <v>2128</v>
      </c>
      <c r="E154" s="415" t="s">
        <v>818</v>
      </c>
      <c r="F154" s="413" t="s">
        <v>2995</v>
      </c>
      <c r="G154" s="419">
        <v>31.37</v>
      </c>
      <c r="H154" s="419">
        <v>1129.32</v>
      </c>
      <c r="I154" s="413" t="s">
        <v>2992</v>
      </c>
      <c r="J154" s="413" t="s">
        <v>3786</v>
      </c>
    </row>
    <row r="155" spans="1:10" ht="39" customHeight="1">
      <c r="A155" s="413" t="s">
        <v>446</v>
      </c>
      <c r="B155" s="414" t="s">
        <v>705</v>
      </c>
      <c r="C155" s="414" t="s">
        <v>1865</v>
      </c>
      <c r="D155" s="414" t="s">
        <v>800</v>
      </c>
      <c r="E155" s="415" t="s">
        <v>6</v>
      </c>
      <c r="F155" s="413" t="s">
        <v>3000</v>
      </c>
      <c r="G155" s="419">
        <v>58.65</v>
      </c>
      <c r="H155" s="419">
        <v>1055.7</v>
      </c>
      <c r="I155" s="413" t="s">
        <v>3003</v>
      </c>
      <c r="J155" s="413" t="s">
        <v>3787</v>
      </c>
    </row>
    <row r="156" spans="1:10" ht="39" customHeight="1">
      <c r="A156" s="413" t="s">
        <v>1114</v>
      </c>
      <c r="B156" s="414" t="s">
        <v>21</v>
      </c>
      <c r="C156" s="414" t="s">
        <v>1115</v>
      </c>
      <c r="D156" s="414" t="s">
        <v>1116</v>
      </c>
      <c r="E156" s="415" t="s">
        <v>758</v>
      </c>
      <c r="F156" s="413" t="s">
        <v>2998</v>
      </c>
      <c r="G156" s="419">
        <v>63.95</v>
      </c>
      <c r="H156" s="419">
        <v>964.04</v>
      </c>
      <c r="I156" s="413" t="s">
        <v>3003</v>
      </c>
      <c r="J156" s="413" t="s">
        <v>3001</v>
      </c>
    </row>
    <row r="157" spans="1:10" ht="39" customHeight="1">
      <c r="A157" s="413" t="s">
        <v>2132</v>
      </c>
      <c r="B157" s="414" t="s">
        <v>21</v>
      </c>
      <c r="C157" s="414" t="s">
        <v>2133</v>
      </c>
      <c r="D157" s="414" t="s">
        <v>777</v>
      </c>
      <c r="E157" s="415" t="s">
        <v>39</v>
      </c>
      <c r="F157" s="413" t="s">
        <v>3002</v>
      </c>
      <c r="G157" s="419">
        <v>25.44</v>
      </c>
      <c r="H157" s="419">
        <v>954</v>
      </c>
      <c r="I157" s="413" t="s">
        <v>3003</v>
      </c>
      <c r="J157" s="413" t="s">
        <v>3004</v>
      </c>
    </row>
    <row r="158" spans="1:10" ht="51.95" customHeight="1">
      <c r="A158" s="413" t="s">
        <v>160</v>
      </c>
      <c r="B158" s="414" t="s">
        <v>65</v>
      </c>
      <c r="C158" s="414" t="s">
        <v>1194</v>
      </c>
      <c r="D158" s="414" t="s">
        <v>942</v>
      </c>
      <c r="E158" s="415" t="s">
        <v>758</v>
      </c>
      <c r="F158" s="413" t="s">
        <v>1202</v>
      </c>
      <c r="G158" s="419">
        <v>268.27999999999997</v>
      </c>
      <c r="H158" s="419">
        <v>941.66</v>
      </c>
      <c r="I158" s="413" t="s">
        <v>3003</v>
      </c>
      <c r="J158" s="413" t="s">
        <v>3005</v>
      </c>
    </row>
    <row r="159" spans="1:10" ht="51.95" customHeight="1">
      <c r="A159" s="413" t="s">
        <v>341</v>
      </c>
      <c r="B159" s="414" t="s">
        <v>65</v>
      </c>
      <c r="C159" s="414" t="s">
        <v>1671</v>
      </c>
      <c r="D159" s="414" t="s">
        <v>942</v>
      </c>
      <c r="E159" s="415" t="s">
        <v>990</v>
      </c>
      <c r="F159" s="413" t="s">
        <v>2912</v>
      </c>
      <c r="G159" s="419">
        <v>230.67</v>
      </c>
      <c r="H159" s="419">
        <v>922.68</v>
      </c>
      <c r="I159" s="413" t="s">
        <v>3003</v>
      </c>
      <c r="J159" s="413" t="s">
        <v>3006</v>
      </c>
    </row>
    <row r="160" spans="1:10" ht="51.95" customHeight="1">
      <c r="A160" s="413" t="s">
        <v>2035</v>
      </c>
      <c r="B160" s="414" t="s">
        <v>705</v>
      </c>
      <c r="C160" s="414" t="s">
        <v>2036</v>
      </c>
      <c r="D160" s="414" t="s">
        <v>800</v>
      </c>
      <c r="E160" s="415" t="s">
        <v>6</v>
      </c>
      <c r="F160" s="413" t="s">
        <v>2979</v>
      </c>
      <c r="G160" s="419">
        <v>285.93</v>
      </c>
      <c r="H160" s="419">
        <v>857.79</v>
      </c>
      <c r="I160" s="413" t="s">
        <v>3003</v>
      </c>
      <c r="J160" s="413" t="s">
        <v>3788</v>
      </c>
    </row>
    <row r="161" spans="1:10" ht="26.1" customHeight="1">
      <c r="A161" s="413" t="s">
        <v>2064</v>
      </c>
      <c r="B161" s="414" t="s">
        <v>21</v>
      </c>
      <c r="C161" s="414" t="s">
        <v>2065</v>
      </c>
      <c r="D161" s="414" t="s">
        <v>2066</v>
      </c>
      <c r="E161" s="415" t="s">
        <v>6</v>
      </c>
      <c r="F161" s="413" t="s">
        <v>3007</v>
      </c>
      <c r="G161" s="419">
        <v>74.569999999999993</v>
      </c>
      <c r="H161" s="419">
        <v>820.27</v>
      </c>
      <c r="I161" s="413" t="s">
        <v>3008</v>
      </c>
      <c r="J161" s="413" t="s">
        <v>3009</v>
      </c>
    </row>
    <row r="162" spans="1:10" ht="39" customHeight="1">
      <c r="A162" s="413" t="s">
        <v>355</v>
      </c>
      <c r="B162" s="414" t="s">
        <v>65</v>
      </c>
      <c r="C162" s="414" t="s">
        <v>1689</v>
      </c>
      <c r="D162" s="414" t="s">
        <v>942</v>
      </c>
      <c r="E162" s="415" t="s">
        <v>990</v>
      </c>
      <c r="F162" s="413" t="s">
        <v>2912</v>
      </c>
      <c r="G162" s="419">
        <v>202.19</v>
      </c>
      <c r="H162" s="419">
        <v>808.76</v>
      </c>
      <c r="I162" s="413" t="s">
        <v>3008</v>
      </c>
      <c r="J162" s="413" t="s">
        <v>3789</v>
      </c>
    </row>
    <row r="163" spans="1:10" ht="39" customHeight="1">
      <c r="A163" s="413" t="s">
        <v>2044</v>
      </c>
      <c r="B163" s="414" t="s">
        <v>705</v>
      </c>
      <c r="C163" s="414" t="s">
        <v>542</v>
      </c>
      <c r="D163" s="414" t="s">
        <v>800</v>
      </c>
      <c r="E163" s="415" t="s">
        <v>6</v>
      </c>
      <c r="F163" s="413" t="s">
        <v>2867</v>
      </c>
      <c r="G163" s="419">
        <v>80.61</v>
      </c>
      <c r="H163" s="419">
        <v>806.1</v>
      </c>
      <c r="I163" s="413" t="s">
        <v>3008</v>
      </c>
      <c r="J163" s="413" t="s">
        <v>3010</v>
      </c>
    </row>
    <row r="164" spans="1:10" ht="26.1" customHeight="1">
      <c r="A164" s="413" t="s">
        <v>877</v>
      </c>
      <c r="B164" s="414" t="s">
        <v>21</v>
      </c>
      <c r="C164" s="414" t="s">
        <v>878</v>
      </c>
      <c r="D164" s="414" t="s">
        <v>876</v>
      </c>
      <c r="E164" s="415" t="s">
        <v>758</v>
      </c>
      <c r="F164" s="413" t="s">
        <v>2961</v>
      </c>
      <c r="G164" s="419">
        <v>17.760000000000002</v>
      </c>
      <c r="H164" s="419">
        <v>795.64</v>
      </c>
      <c r="I164" s="413" t="s">
        <v>3008</v>
      </c>
      <c r="J164" s="413" t="s">
        <v>3012</v>
      </c>
    </row>
    <row r="165" spans="1:10" ht="39" customHeight="1">
      <c r="A165" s="413" t="s">
        <v>2080</v>
      </c>
      <c r="B165" s="414" t="s">
        <v>21</v>
      </c>
      <c r="C165" s="414" t="s">
        <v>2081</v>
      </c>
      <c r="D165" s="414" t="s">
        <v>2082</v>
      </c>
      <c r="E165" s="415" t="s">
        <v>781</v>
      </c>
      <c r="F165" s="413" t="s">
        <v>3017</v>
      </c>
      <c r="G165" s="419">
        <v>37.65</v>
      </c>
      <c r="H165" s="419">
        <v>777.47</v>
      </c>
      <c r="I165" s="413" t="s">
        <v>3008</v>
      </c>
      <c r="J165" s="413" t="s">
        <v>3790</v>
      </c>
    </row>
    <row r="166" spans="1:10" ht="39" customHeight="1">
      <c r="A166" s="413" t="s">
        <v>1696</v>
      </c>
      <c r="B166" s="414" t="s">
        <v>65</v>
      </c>
      <c r="C166" s="414" t="s">
        <v>359</v>
      </c>
      <c r="D166" s="414" t="s">
        <v>942</v>
      </c>
      <c r="E166" s="415" t="s">
        <v>758</v>
      </c>
      <c r="F166" s="413" t="s">
        <v>3019</v>
      </c>
      <c r="G166" s="419">
        <v>131.36000000000001</v>
      </c>
      <c r="H166" s="419">
        <v>759.26</v>
      </c>
      <c r="I166" s="413" t="s">
        <v>3008</v>
      </c>
      <c r="J166" s="413" t="s">
        <v>3013</v>
      </c>
    </row>
    <row r="167" spans="1:10" ht="39" customHeight="1">
      <c r="A167" s="413" t="s">
        <v>350</v>
      </c>
      <c r="B167" s="414" t="s">
        <v>65</v>
      </c>
      <c r="C167" s="414" t="s">
        <v>3014</v>
      </c>
      <c r="D167" s="414" t="s">
        <v>942</v>
      </c>
      <c r="E167" s="415" t="s">
        <v>990</v>
      </c>
      <c r="F167" s="413" t="s">
        <v>3015</v>
      </c>
      <c r="G167" s="419">
        <v>90.88</v>
      </c>
      <c r="H167" s="419">
        <v>727.04</v>
      </c>
      <c r="I167" s="413" t="s">
        <v>3008</v>
      </c>
      <c r="J167" s="413" t="s">
        <v>3016</v>
      </c>
    </row>
    <row r="168" spans="1:10" ht="26.1" customHeight="1">
      <c r="A168" s="413" t="s">
        <v>855</v>
      </c>
      <c r="B168" s="414" t="s">
        <v>21</v>
      </c>
      <c r="C168" s="414" t="s">
        <v>856</v>
      </c>
      <c r="D168" s="414" t="s">
        <v>857</v>
      </c>
      <c r="E168" s="415" t="s">
        <v>781</v>
      </c>
      <c r="F168" s="413" t="s">
        <v>3021</v>
      </c>
      <c r="G168" s="419">
        <v>11.79</v>
      </c>
      <c r="H168" s="419">
        <v>698.08</v>
      </c>
      <c r="I168" s="413" t="s">
        <v>3008</v>
      </c>
      <c r="J168" s="413" t="s">
        <v>3018</v>
      </c>
    </row>
    <row r="169" spans="1:10" ht="39" customHeight="1">
      <c r="A169" s="413" t="s">
        <v>1078</v>
      </c>
      <c r="B169" s="414" t="s">
        <v>21</v>
      </c>
      <c r="C169" s="414" t="s">
        <v>1079</v>
      </c>
      <c r="D169" s="414" t="s">
        <v>784</v>
      </c>
      <c r="E169" s="415" t="s">
        <v>39</v>
      </c>
      <c r="F169" s="413" t="s">
        <v>2903</v>
      </c>
      <c r="G169" s="419">
        <v>13.48</v>
      </c>
      <c r="H169" s="419">
        <v>674</v>
      </c>
      <c r="I169" s="413" t="s">
        <v>3008</v>
      </c>
      <c r="J169" s="413" t="s">
        <v>3020</v>
      </c>
    </row>
    <row r="170" spans="1:10" ht="51.95" customHeight="1">
      <c r="A170" s="413" t="s">
        <v>344</v>
      </c>
      <c r="B170" s="414" t="s">
        <v>65</v>
      </c>
      <c r="C170" s="414" t="s">
        <v>1677</v>
      </c>
      <c r="D170" s="414" t="s">
        <v>942</v>
      </c>
      <c r="E170" s="415" t="s">
        <v>990</v>
      </c>
      <c r="F170" s="413" t="s">
        <v>2912</v>
      </c>
      <c r="G170" s="419">
        <v>167.84</v>
      </c>
      <c r="H170" s="419">
        <v>671.36</v>
      </c>
      <c r="I170" s="413" t="s">
        <v>3008</v>
      </c>
      <c r="J170" s="413" t="s">
        <v>3022</v>
      </c>
    </row>
    <row r="171" spans="1:10" ht="78" customHeight="1">
      <c r="A171" s="413" t="s">
        <v>550</v>
      </c>
      <c r="B171" s="414" t="s">
        <v>705</v>
      </c>
      <c r="C171" s="414" t="s">
        <v>2054</v>
      </c>
      <c r="D171" s="414" t="s">
        <v>800</v>
      </c>
      <c r="E171" s="415" t="s">
        <v>990</v>
      </c>
      <c r="F171" s="413" t="s">
        <v>2979</v>
      </c>
      <c r="G171" s="419">
        <v>222.68</v>
      </c>
      <c r="H171" s="419">
        <v>668.04</v>
      </c>
      <c r="I171" s="413" t="s">
        <v>3008</v>
      </c>
      <c r="J171" s="413" t="s">
        <v>3023</v>
      </c>
    </row>
    <row r="172" spans="1:10" ht="26.1" customHeight="1">
      <c r="A172" s="413" t="s">
        <v>212</v>
      </c>
      <c r="B172" s="414" t="s">
        <v>65</v>
      </c>
      <c r="C172" s="414" t="s">
        <v>213</v>
      </c>
      <c r="D172" s="414" t="s">
        <v>942</v>
      </c>
      <c r="E172" s="415" t="s">
        <v>758</v>
      </c>
      <c r="F172" s="413" t="s">
        <v>3011</v>
      </c>
      <c r="G172" s="419">
        <v>14.32</v>
      </c>
      <c r="H172" s="419">
        <v>644.54</v>
      </c>
      <c r="I172" s="413" t="s">
        <v>3008</v>
      </c>
      <c r="J172" s="413" t="s">
        <v>3791</v>
      </c>
    </row>
    <row r="173" spans="1:10" ht="26.1" customHeight="1">
      <c r="A173" s="413" t="s">
        <v>1157</v>
      </c>
      <c r="B173" s="414" t="s">
        <v>21</v>
      </c>
      <c r="C173" s="414" t="s">
        <v>1158</v>
      </c>
      <c r="D173" s="414" t="s">
        <v>763</v>
      </c>
      <c r="E173" s="415" t="s">
        <v>758</v>
      </c>
      <c r="F173" s="413" t="s">
        <v>2950</v>
      </c>
      <c r="G173" s="419">
        <v>2.99</v>
      </c>
      <c r="H173" s="419">
        <v>633.28</v>
      </c>
      <c r="I173" s="413" t="s">
        <v>3008</v>
      </c>
      <c r="J173" s="413" t="s">
        <v>3792</v>
      </c>
    </row>
    <row r="174" spans="1:10" ht="26.1" customHeight="1">
      <c r="A174" s="413" t="s">
        <v>1663</v>
      </c>
      <c r="B174" s="414" t="s">
        <v>21</v>
      </c>
      <c r="C174" s="414" t="s">
        <v>1664</v>
      </c>
      <c r="D174" s="414" t="s">
        <v>1578</v>
      </c>
      <c r="E174" s="415" t="s">
        <v>6</v>
      </c>
      <c r="F174" s="413" t="s">
        <v>2867</v>
      </c>
      <c r="G174" s="419">
        <v>62.82</v>
      </c>
      <c r="H174" s="419">
        <v>628.20000000000005</v>
      </c>
      <c r="I174" s="413" t="s">
        <v>3008</v>
      </c>
      <c r="J174" s="413" t="s">
        <v>3024</v>
      </c>
    </row>
    <row r="175" spans="1:10" ht="26.1" customHeight="1">
      <c r="A175" s="413" t="s">
        <v>1896</v>
      </c>
      <c r="B175" s="414" t="s">
        <v>21</v>
      </c>
      <c r="C175" s="414" t="s">
        <v>1897</v>
      </c>
      <c r="D175" s="414" t="s">
        <v>1759</v>
      </c>
      <c r="E175" s="415" t="s">
        <v>39</v>
      </c>
      <c r="F175" s="413" t="s">
        <v>2903</v>
      </c>
      <c r="G175" s="419">
        <v>11.66</v>
      </c>
      <c r="H175" s="419">
        <v>583</v>
      </c>
      <c r="I175" s="413" t="s">
        <v>2773</v>
      </c>
      <c r="J175" s="413" t="s">
        <v>3793</v>
      </c>
    </row>
    <row r="176" spans="1:10" ht="26.1" customHeight="1">
      <c r="A176" s="413" t="s">
        <v>2058</v>
      </c>
      <c r="B176" s="414" t="s">
        <v>21</v>
      </c>
      <c r="C176" s="414" t="s">
        <v>2059</v>
      </c>
      <c r="D176" s="414" t="s">
        <v>2060</v>
      </c>
      <c r="E176" s="415" t="s">
        <v>6</v>
      </c>
      <c r="F176" s="413" t="s">
        <v>2979</v>
      </c>
      <c r="G176" s="419">
        <v>185.74</v>
      </c>
      <c r="H176" s="419">
        <v>557.22</v>
      </c>
      <c r="I176" s="413" t="s">
        <v>2773</v>
      </c>
      <c r="J176" s="413" t="s">
        <v>3794</v>
      </c>
    </row>
    <row r="177" spans="1:10" ht="24" customHeight="1">
      <c r="A177" s="413" t="s">
        <v>1376</v>
      </c>
      <c r="B177" s="414" t="s">
        <v>21</v>
      </c>
      <c r="C177" s="414" t="s">
        <v>1377</v>
      </c>
      <c r="D177" s="414" t="s">
        <v>1363</v>
      </c>
      <c r="E177" s="415" t="s">
        <v>6</v>
      </c>
      <c r="F177" s="413" t="s">
        <v>2912</v>
      </c>
      <c r="G177" s="419">
        <v>135.28</v>
      </c>
      <c r="H177" s="419">
        <v>541.12</v>
      </c>
      <c r="I177" s="413" t="s">
        <v>2773</v>
      </c>
      <c r="J177" s="413" t="s">
        <v>3026</v>
      </c>
    </row>
    <row r="178" spans="1:10" ht="39" customHeight="1">
      <c r="A178" s="413" t="s">
        <v>582</v>
      </c>
      <c r="B178" s="414" t="s">
        <v>705</v>
      </c>
      <c r="C178" s="414" t="s">
        <v>583</v>
      </c>
      <c r="D178" s="414" t="s">
        <v>2128</v>
      </c>
      <c r="E178" s="415" t="s">
        <v>6</v>
      </c>
      <c r="F178" s="413" t="s">
        <v>3025</v>
      </c>
      <c r="G178" s="419">
        <v>17.82</v>
      </c>
      <c r="H178" s="419">
        <v>534.6</v>
      </c>
      <c r="I178" s="413" t="s">
        <v>2773</v>
      </c>
      <c r="J178" s="413" t="s">
        <v>3028</v>
      </c>
    </row>
    <row r="179" spans="1:10" ht="51.95" customHeight="1">
      <c r="A179" s="413" t="s">
        <v>940</v>
      </c>
      <c r="B179" s="414" t="s">
        <v>65</v>
      </c>
      <c r="C179" s="414" t="s">
        <v>941</v>
      </c>
      <c r="D179" s="414" t="s">
        <v>942</v>
      </c>
      <c r="E179" s="415" t="s">
        <v>758</v>
      </c>
      <c r="F179" s="413" t="s">
        <v>3027</v>
      </c>
      <c r="G179" s="419">
        <v>397.27</v>
      </c>
      <c r="H179" s="419">
        <v>532.34</v>
      </c>
      <c r="I179" s="413" t="s">
        <v>2773</v>
      </c>
      <c r="J179" s="413" t="s">
        <v>3029</v>
      </c>
    </row>
    <row r="180" spans="1:10" ht="39" customHeight="1">
      <c r="A180" s="413" t="s">
        <v>1492</v>
      </c>
      <c r="B180" s="414" t="s">
        <v>21</v>
      </c>
      <c r="C180" s="414" t="s">
        <v>1493</v>
      </c>
      <c r="D180" s="414" t="s">
        <v>1407</v>
      </c>
      <c r="E180" s="415" t="s">
        <v>6</v>
      </c>
      <c r="F180" s="413" t="s">
        <v>2986</v>
      </c>
      <c r="G180" s="419">
        <v>250.67</v>
      </c>
      <c r="H180" s="419">
        <v>501.34</v>
      </c>
      <c r="I180" s="413" t="s">
        <v>2773</v>
      </c>
      <c r="J180" s="413" t="s">
        <v>3795</v>
      </c>
    </row>
    <row r="181" spans="1:10" ht="26.1" customHeight="1">
      <c r="A181" s="413" t="s">
        <v>2010</v>
      </c>
      <c r="B181" s="414" t="s">
        <v>705</v>
      </c>
      <c r="C181" s="414" t="s">
        <v>2011</v>
      </c>
      <c r="D181" s="414" t="s">
        <v>800</v>
      </c>
      <c r="E181" s="415" t="s">
        <v>6</v>
      </c>
      <c r="F181" s="413" t="s">
        <v>2912</v>
      </c>
      <c r="G181" s="419">
        <v>125.19</v>
      </c>
      <c r="H181" s="419">
        <v>500.76</v>
      </c>
      <c r="I181" s="413" t="s">
        <v>2773</v>
      </c>
      <c r="J181" s="413" t="s">
        <v>3031</v>
      </c>
    </row>
    <row r="182" spans="1:10" ht="51.95" customHeight="1">
      <c r="A182" s="413" t="s">
        <v>937</v>
      </c>
      <c r="B182" s="414" t="s">
        <v>21</v>
      </c>
      <c r="C182" s="414" t="s">
        <v>938</v>
      </c>
      <c r="D182" s="414" t="s">
        <v>927</v>
      </c>
      <c r="E182" s="415" t="s">
        <v>39</v>
      </c>
      <c r="F182" s="413" t="s">
        <v>3030</v>
      </c>
      <c r="G182" s="419">
        <v>15.22</v>
      </c>
      <c r="H182" s="419">
        <v>494.65</v>
      </c>
      <c r="I182" s="413" t="s">
        <v>2773</v>
      </c>
      <c r="J182" s="413" t="s">
        <v>3032</v>
      </c>
    </row>
    <row r="183" spans="1:10" ht="24" customHeight="1">
      <c r="A183" s="413" t="s">
        <v>2140</v>
      </c>
      <c r="B183" s="414" t="s">
        <v>705</v>
      </c>
      <c r="C183" s="414" t="s">
        <v>2141</v>
      </c>
      <c r="D183" s="414" t="s">
        <v>800</v>
      </c>
      <c r="E183" s="415" t="s">
        <v>6</v>
      </c>
      <c r="F183" s="413" t="s">
        <v>2874</v>
      </c>
      <c r="G183" s="419">
        <v>467.24</v>
      </c>
      <c r="H183" s="419">
        <v>467.24</v>
      </c>
      <c r="I183" s="413" t="s">
        <v>2773</v>
      </c>
      <c r="J183" s="413" t="s">
        <v>3033</v>
      </c>
    </row>
    <row r="184" spans="1:10" ht="39" customHeight="1">
      <c r="A184" s="413" t="s">
        <v>269</v>
      </c>
      <c r="B184" s="414" t="s">
        <v>65</v>
      </c>
      <c r="C184" s="414" t="s">
        <v>1467</v>
      </c>
      <c r="D184" s="414" t="s">
        <v>942</v>
      </c>
      <c r="E184" s="415" t="s">
        <v>990</v>
      </c>
      <c r="F184" s="413" t="s">
        <v>2912</v>
      </c>
      <c r="G184" s="419">
        <v>87.22</v>
      </c>
      <c r="H184" s="419">
        <v>348.88</v>
      </c>
      <c r="I184" s="413" t="s">
        <v>1435</v>
      </c>
      <c r="J184" s="413" t="s">
        <v>3034</v>
      </c>
    </row>
    <row r="185" spans="1:10" ht="39" customHeight="1">
      <c r="A185" s="413" t="s">
        <v>2072</v>
      </c>
      <c r="B185" s="414" t="s">
        <v>21</v>
      </c>
      <c r="C185" s="414" t="s">
        <v>2073</v>
      </c>
      <c r="D185" s="414" t="s">
        <v>1089</v>
      </c>
      <c r="E185" s="415" t="s">
        <v>781</v>
      </c>
      <c r="F185" s="413" t="s">
        <v>1542</v>
      </c>
      <c r="G185" s="419">
        <v>126.19</v>
      </c>
      <c r="H185" s="419">
        <v>345.76</v>
      </c>
      <c r="I185" s="413" t="s">
        <v>1435</v>
      </c>
      <c r="J185" s="413" t="s">
        <v>3035</v>
      </c>
    </row>
    <row r="186" spans="1:10" ht="26.1" customHeight="1">
      <c r="A186" s="413" t="s">
        <v>2027</v>
      </c>
      <c r="B186" s="414" t="s">
        <v>705</v>
      </c>
      <c r="C186" s="414" t="s">
        <v>2028</v>
      </c>
      <c r="D186" s="414" t="s">
        <v>800</v>
      </c>
      <c r="E186" s="415" t="s">
        <v>6</v>
      </c>
      <c r="F186" s="413" t="s">
        <v>2874</v>
      </c>
      <c r="G186" s="419">
        <v>342.65</v>
      </c>
      <c r="H186" s="419">
        <v>342.65</v>
      </c>
      <c r="I186" s="413" t="s">
        <v>1435</v>
      </c>
      <c r="J186" s="413" t="s">
        <v>3036</v>
      </c>
    </row>
    <row r="187" spans="1:10" ht="39" customHeight="1">
      <c r="A187" s="413" t="s">
        <v>347</v>
      </c>
      <c r="B187" s="414" t="s">
        <v>65</v>
      </c>
      <c r="C187" s="414" t="s">
        <v>1681</v>
      </c>
      <c r="D187" s="414" t="s">
        <v>942</v>
      </c>
      <c r="E187" s="415" t="s">
        <v>990</v>
      </c>
      <c r="F187" s="413" t="s">
        <v>2912</v>
      </c>
      <c r="G187" s="419">
        <v>81.84</v>
      </c>
      <c r="H187" s="419">
        <v>327.36</v>
      </c>
      <c r="I187" s="413" t="s">
        <v>1435</v>
      </c>
      <c r="J187" s="413" t="s">
        <v>3037</v>
      </c>
    </row>
    <row r="188" spans="1:10" ht="39" customHeight="1">
      <c r="A188" s="413" t="s">
        <v>470</v>
      </c>
      <c r="B188" s="414" t="s">
        <v>705</v>
      </c>
      <c r="C188" s="414" t="s">
        <v>471</v>
      </c>
      <c r="D188" s="414" t="s">
        <v>1902</v>
      </c>
      <c r="E188" s="415" t="s">
        <v>6</v>
      </c>
      <c r="F188" s="413" t="s">
        <v>2979</v>
      </c>
      <c r="G188" s="419">
        <v>105.09</v>
      </c>
      <c r="H188" s="419">
        <v>315.27</v>
      </c>
      <c r="I188" s="413" t="s">
        <v>1435</v>
      </c>
      <c r="J188" s="413" t="s">
        <v>3038</v>
      </c>
    </row>
    <row r="189" spans="1:10" ht="26.1" customHeight="1">
      <c r="A189" s="413" t="s">
        <v>515</v>
      </c>
      <c r="B189" s="414" t="s">
        <v>705</v>
      </c>
      <c r="C189" s="414" t="s">
        <v>2002</v>
      </c>
      <c r="D189" s="414" t="s">
        <v>800</v>
      </c>
      <c r="E189" s="415" t="s">
        <v>6</v>
      </c>
      <c r="F189" s="413" t="s">
        <v>2944</v>
      </c>
      <c r="G189" s="419">
        <v>52.33</v>
      </c>
      <c r="H189" s="419">
        <v>313.98</v>
      </c>
      <c r="I189" s="413" t="s">
        <v>1435</v>
      </c>
      <c r="J189" s="413" t="s">
        <v>3039</v>
      </c>
    </row>
    <row r="190" spans="1:10" ht="39" customHeight="1">
      <c r="A190" s="413" t="s">
        <v>1497</v>
      </c>
      <c r="B190" s="414" t="s">
        <v>21</v>
      </c>
      <c r="C190" s="414" t="s">
        <v>1498</v>
      </c>
      <c r="D190" s="414" t="s">
        <v>1499</v>
      </c>
      <c r="E190" s="415" t="s">
        <v>6</v>
      </c>
      <c r="F190" s="413" t="s">
        <v>2966</v>
      </c>
      <c r="G190" s="419">
        <v>25.16</v>
      </c>
      <c r="H190" s="419">
        <v>301.92</v>
      </c>
      <c r="I190" s="413" t="s">
        <v>1435</v>
      </c>
      <c r="J190" s="413" t="s">
        <v>3040</v>
      </c>
    </row>
    <row r="191" spans="1:10" ht="39" customHeight="1">
      <c r="A191" s="413" t="s">
        <v>535</v>
      </c>
      <c r="B191" s="414" t="s">
        <v>705</v>
      </c>
      <c r="C191" s="414" t="s">
        <v>536</v>
      </c>
      <c r="D191" s="414" t="s">
        <v>800</v>
      </c>
      <c r="E191" s="415" t="s">
        <v>39</v>
      </c>
      <c r="F191" s="413" t="s">
        <v>3041</v>
      </c>
      <c r="G191" s="419">
        <v>97.01</v>
      </c>
      <c r="H191" s="419">
        <v>237.67</v>
      </c>
      <c r="I191" s="413" t="s">
        <v>1435</v>
      </c>
      <c r="J191" s="413" t="s">
        <v>3042</v>
      </c>
    </row>
    <row r="192" spans="1:10" ht="26.1" customHeight="1">
      <c r="A192" s="413" t="s">
        <v>1984</v>
      </c>
      <c r="B192" s="414" t="s">
        <v>21</v>
      </c>
      <c r="C192" s="414" t="s">
        <v>1985</v>
      </c>
      <c r="D192" s="414" t="s">
        <v>1980</v>
      </c>
      <c r="E192" s="415" t="s">
        <v>6</v>
      </c>
      <c r="F192" s="413" t="s">
        <v>2979</v>
      </c>
      <c r="G192" s="419">
        <v>75.11</v>
      </c>
      <c r="H192" s="419">
        <v>225.33</v>
      </c>
      <c r="I192" s="413" t="s">
        <v>1435</v>
      </c>
      <c r="J192" s="413" t="s">
        <v>3043</v>
      </c>
    </row>
    <row r="193" spans="1:10" ht="26.1" customHeight="1">
      <c r="A193" s="413" t="s">
        <v>1626</v>
      </c>
      <c r="B193" s="414" t="s">
        <v>705</v>
      </c>
      <c r="C193" s="414" t="s">
        <v>320</v>
      </c>
      <c r="D193" s="414" t="s">
        <v>1627</v>
      </c>
      <c r="E193" s="415" t="s">
        <v>6</v>
      </c>
      <c r="F193" s="413" t="s">
        <v>2867</v>
      </c>
      <c r="G193" s="419">
        <v>21.93</v>
      </c>
      <c r="H193" s="419">
        <v>219.3</v>
      </c>
      <c r="I193" s="413" t="s">
        <v>1435</v>
      </c>
      <c r="J193" s="413" t="s">
        <v>3044</v>
      </c>
    </row>
    <row r="194" spans="1:10" ht="26.1" customHeight="1">
      <c r="A194" s="413" t="s">
        <v>2040</v>
      </c>
      <c r="B194" s="414" t="s">
        <v>705</v>
      </c>
      <c r="C194" s="414" t="s">
        <v>540</v>
      </c>
      <c r="D194" s="414" t="s">
        <v>800</v>
      </c>
      <c r="E194" s="415" t="s">
        <v>6</v>
      </c>
      <c r="F194" s="413" t="s">
        <v>2874</v>
      </c>
      <c r="G194" s="419">
        <v>213.93</v>
      </c>
      <c r="H194" s="419">
        <v>213.93</v>
      </c>
      <c r="I194" s="413" t="s">
        <v>1435</v>
      </c>
      <c r="J194" s="413" t="s">
        <v>3045</v>
      </c>
    </row>
    <row r="195" spans="1:10" ht="39" customHeight="1">
      <c r="A195" s="413" t="s">
        <v>2023</v>
      </c>
      <c r="B195" s="414" t="s">
        <v>705</v>
      </c>
      <c r="C195" s="414" t="s">
        <v>531</v>
      </c>
      <c r="D195" s="414" t="s">
        <v>800</v>
      </c>
      <c r="E195" s="415" t="s">
        <v>6</v>
      </c>
      <c r="F195" s="413" t="s">
        <v>2874</v>
      </c>
      <c r="G195" s="419">
        <v>204.22</v>
      </c>
      <c r="H195" s="419">
        <v>204.22</v>
      </c>
      <c r="I195" s="413" t="s">
        <v>1435</v>
      </c>
      <c r="J195" s="413" t="s">
        <v>3046</v>
      </c>
    </row>
    <row r="196" spans="1:10" ht="26.1" customHeight="1">
      <c r="A196" s="413" t="s">
        <v>1841</v>
      </c>
      <c r="B196" s="414" t="s">
        <v>21</v>
      </c>
      <c r="C196" s="414" t="s">
        <v>1842</v>
      </c>
      <c r="D196" s="414" t="s">
        <v>1843</v>
      </c>
      <c r="E196" s="415" t="s">
        <v>6</v>
      </c>
      <c r="F196" s="413" t="s">
        <v>2912</v>
      </c>
      <c r="G196" s="419">
        <v>40.1</v>
      </c>
      <c r="H196" s="419">
        <v>160.4</v>
      </c>
      <c r="I196" s="413" t="s">
        <v>1435</v>
      </c>
      <c r="J196" s="413" t="s">
        <v>3047</v>
      </c>
    </row>
    <row r="197" spans="1:10" ht="51.95" customHeight="1">
      <c r="A197" s="413" t="s">
        <v>1108</v>
      </c>
      <c r="B197" s="414" t="s">
        <v>21</v>
      </c>
      <c r="C197" s="414" t="s">
        <v>1109</v>
      </c>
      <c r="D197" s="414" t="s">
        <v>1110</v>
      </c>
      <c r="E197" s="415" t="s">
        <v>758</v>
      </c>
      <c r="F197" s="413" t="s">
        <v>2998</v>
      </c>
      <c r="G197" s="419">
        <v>10.62</v>
      </c>
      <c r="H197" s="419">
        <v>160.09</v>
      </c>
      <c r="I197" s="413" t="s">
        <v>1435</v>
      </c>
      <c r="J197" s="413" t="s">
        <v>3047</v>
      </c>
    </row>
    <row r="198" spans="1:10" ht="39" customHeight="1">
      <c r="A198" s="413" t="s">
        <v>523</v>
      </c>
      <c r="B198" s="414" t="s">
        <v>705</v>
      </c>
      <c r="C198" s="414" t="s">
        <v>524</v>
      </c>
      <c r="D198" s="414" t="s">
        <v>800</v>
      </c>
      <c r="E198" s="415" t="s">
        <v>6</v>
      </c>
      <c r="F198" s="413" t="s">
        <v>2979</v>
      </c>
      <c r="G198" s="419">
        <v>48.33</v>
      </c>
      <c r="H198" s="419">
        <v>144.99</v>
      </c>
      <c r="I198" s="413" t="s">
        <v>1435</v>
      </c>
      <c r="J198" s="413" t="s">
        <v>3048</v>
      </c>
    </row>
    <row r="199" spans="1:10" ht="39" customHeight="1">
      <c r="A199" s="413" t="s">
        <v>547</v>
      </c>
      <c r="B199" s="414" t="s">
        <v>705</v>
      </c>
      <c r="C199" s="414" t="s">
        <v>548</v>
      </c>
      <c r="D199" s="414" t="s">
        <v>800</v>
      </c>
      <c r="E199" s="415" t="s">
        <v>6</v>
      </c>
      <c r="F199" s="413" t="s">
        <v>2986</v>
      </c>
      <c r="G199" s="419">
        <v>54.21</v>
      </c>
      <c r="H199" s="419">
        <v>108.42</v>
      </c>
      <c r="I199" s="413" t="s">
        <v>2378</v>
      </c>
      <c r="J199" s="413" t="s">
        <v>3048</v>
      </c>
    </row>
    <row r="200" spans="1:10" ht="26.1" customHeight="1">
      <c r="A200" s="413" t="s">
        <v>1621</v>
      </c>
      <c r="B200" s="414" t="s">
        <v>21</v>
      </c>
      <c r="C200" s="414" t="s">
        <v>1622</v>
      </c>
      <c r="D200" s="414" t="s">
        <v>1578</v>
      </c>
      <c r="E200" s="415" t="s">
        <v>6</v>
      </c>
      <c r="F200" s="413" t="s">
        <v>2979</v>
      </c>
      <c r="G200" s="419">
        <v>35.57</v>
      </c>
      <c r="H200" s="419">
        <v>106.71</v>
      </c>
      <c r="I200" s="413" t="s">
        <v>2378</v>
      </c>
      <c r="J200" s="413" t="s">
        <v>3049</v>
      </c>
    </row>
    <row r="201" spans="1:10" ht="39" customHeight="1">
      <c r="A201" s="413" t="s">
        <v>544</v>
      </c>
      <c r="B201" s="414" t="s">
        <v>705</v>
      </c>
      <c r="C201" s="414" t="s">
        <v>545</v>
      </c>
      <c r="D201" s="414" t="s">
        <v>800</v>
      </c>
      <c r="E201" s="415" t="s">
        <v>6</v>
      </c>
      <c r="F201" s="413" t="s">
        <v>2979</v>
      </c>
      <c r="G201" s="419">
        <v>33.119999999999997</v>
      </c>
      <c r="H201" s="419">
        <v>99.36</v>
      </c>
      <c r="I201" s="413" t="s">
        <v>2378</v>
      </c>
      <c r="J201" s="413" t="s">
        <v>3049</v>
      </c>
    </row>
    <row r="202" spans="1:10" ht="39" customHeight="1">
      <c r="A202" s="413" t="s">
        <v>518</v>
      </c>
      <c r="B202" s="414" t="s">
        <v>705</v>
      </c>
      <c r="C202" s="414" t="s">
        <v>2006</v>
      </c>
      <c r="D202" s="414" t="s">
        <v>800</v>
      </c>
      <c r="E202" s="415" t="s">
        <v>6</v>
      </c>
      <c r="F202" s="413" t="s">
        <v>2979</v>
      </c>
      <c r="G202" s="419">
        <v>26.35</v>
      </c>
      <c r="H202" s="419">
        <v>79.05</v>
      </c>
      <c r="I202" s="413" t="s">
        <v>2378</v>
      </c>
      <c r="J202" s="413" t="s">
        <v>3050</v>
      </c>
    </row>
    <row r="203" spans="1:10" ht="39" customHeight="1">
      <c r="A203" s="413" t="s">
        <v>440</v>
      </c>
      <c r="B203" s="414" t="s">
        <v>705</v>
      </c>
      <c r="C203" s="414" t="s">
        <v>1857</v>
      </c>
      <c r="D203" s="414" t="s">
        <v>800</v>
      </c>
      <c r="E203" s="415" t="s">
        <v>6</v>
      </c>
      <c r="F203" s="413" t="s">
        <v>2874</v>
      </c>
      <c r="G203" s="419">
        <v>75.489999999999995</v>
      </c>
      <c r="H203" s="419">
        <v>75.489999999999995</v>
      </c>
      <c r="I203" s="413" t="s">
        <v>2378</v>
      </c>
      <c r="J203" s="413" t="s">
        <v>3050</v>
      </c>
    </row>
    <row r="204" spans="1:10" ht="69.95" customHeight="1">
      <c r="A204" s="551" t="s">
        <v>2188</v>
      </c>
      <c r="B204" s="541"/>
      <c r="C204" s="541"/>
      <c r="D204" s="541"/>
      <c r="E204" s="541"/>
      <c r="F204" s="541"/>
      <c r="G204" s="541"/>
      <c r="H204" s="541"/>
      <c r="I204" s="541"/>
      <c r="J204" s="541"/>
    </row>
  </sheetData>
  <mergeCells count="6">
    <mergeCell ref="A204:J204"/>
    <mergeCell ref="E1:G1"/>
    <mergeCell ref="H1:J1"/>
    <mergeCell ref="E2:G2"/>
    <mergeCell ref="H2:J2"/>
    <mergeCell ref="A3:J3"/>
  </mergeCells>
  <pageMargins left="0.51181102362204722" right="0.51181102362204722" top="0.98425196850393704" bottom="0.98425196850393704" header="0.51181102362204722" footer="0.51181102362204722"/>
  <pageSetup paperSize="9" scale="65" fitToHeight="0" orientation="landscape" r:id="rId1"/>
  <headerFooter>
    <oddHeader>&amp;L &amp;CUFVJMCNPJ: 16.888.315/0001-57</oddHeader>
    <oddFooter>&amp;L &amp;CROD MGT 367 KM 583  - ALTO DA JACUBA - DIAMANTINA / MG(38) 3532-1200 / projetos.infra@ufvjm.edu.br</oddFooter>
  </headerFooter>
  <drawing r:id="rId2"/>
</worksheet>
</file>

<file path=xl/worksheets/sheet9.xml><?xml version="1.0" encoding="utf-8"?>
<worksheet xmlns="http://schemas.openxmlformats.org/spreadsheetml/2006/main" xmlns:r="http://schemas.openxmlformats.org/officeDocument/2006/relationships">
  <dimension ref="A1:G9"/>
  <sheetViews>
    <sheetView workbookViewId="0">
      <selection activeCell="A2" sqref="A2"/>
    </sheetView>
  </sheetViews>
  <sheetFormatPr defaultColWidth="9.140625" defaultRowHeight="15"/>
  <cols>
    <col min="1" max="1" width="3.5703125" style="1" customWidth="1"/>
    <col min="2" max="2" width="26.85546875" style="1" customWidth="1"/>
    <col min="3" max="3" width="58.42578125" style="1" customWidth="1"/>
    <col min="4" max="4" width="5.42578125" style="1" customWidth="1"/>
    <col min="5" max="5" width="9.42578125" style="1" customWidth="1"/>
    <col min="6" max="6" width="15" style="1" customWidth="1"/>
    <col min="7" max="7" width="14.140625" style="1" customWidth="1"/>
    <col min="8" max="16384" width="9.140625" style="1"/>
  </cols>
  <sheetData>
    <row r="1" spans="1:7" ht="88.5" customHeight="1">
      <c r="A1" s="554" t="s">
        <v>3801</v>
      </c>
      <c r="B1" s="555"/>
      <c r="C1" s="555"/>
      <c r="D1" s="555"/>
      <c r="E1" s="555"/>
      <c r="F1" s="555"/>
      <c r="G1" s="556"/>
    </row>
    <row r="2" spans="1:7">
      <c r="A2" s="2"/>
      <c r="B2" s="3" t="s">
        <v>3051</v>
      </c>
      <c r="C2" s="4" t="s">
        <v>3052</v>
      </c>
      <c r="D2" s="5" t="s">
        <v>3053</v>
      </c>
      <c r="E2" s="6" t="s">
        <v>3054</v>
      </c>
      <c r="F2" s="7" t="s">
        <v>3302</v>
      </c>
      <c r="G2" s="8" t="s">
        <v>3055</v>
      </c>
    </row>
    <row r="3" spans="1:7">
      <c r="A3" s="9"/>
      <c r="B3" s="10"/>
      <c r="C3" s="11"/>
      <c r="D3" s="10"/>
      <c r="E3" s="12"/>
      <c r="F3" s="13"/>
      <c r="G3" s="14"/>
    </row>
    <row r="4" spans="1:7">
      <c r="A4" s="15">
        <v>1</v>
      </c>
      <c r="B4" s="16" t="s">
        <v>1267</v>
      </c>
      <c r="C4" s="17" t="s">
        <v>3056</v>
      </c>
      <c r="D4" s="18"/>
      <c r="E4" s="19"/>
      <c r="F4" s="20"/>
      <c r="G4" s="21"/>
    </row>
    <row r="5" spans="1:7">
      <c r="A5" s="22" t="s">
        <v>13</v>
      </c>
      <c r="B5" s="23" t="s">
        <v>3301</v>
      </c>
      <c r="C5" s="24" t="s">
        <v>3056</v>
      </c>
      <c r="D5" s="25" t="s">
        <v>3053</v>
      </c>
      <c r="E5" s="26">
        <v>1</v>
      </c>
      <c r="F5" s="27">
        <v>1042.73</v>
      </c>
      <c r="G5" s="28">
        <f>ROUND(F5*E5,2)</f>
        <v>1042.73</v>
      </c>
    </row>
    <row r="6" spans="1:7">
      <c r="A6" s="22"/>
      <c r="B6" s="23"/>
      <c r="C6" s="24"/>
      <c r="D6" s="29"/>
      <c r="E6" s="26"/>
      <c r="F6" s="30"/>
      <c r="G6" s="28"/>
    </row>
    <row r="7" spans="1:7">
      <c r="A7" s="557" t="s">
        <v>3303</v>
      </c>
      <c r="B7" s="558"/>
      <c r="C7" s="558"/>
      <c r="D7" s="558"/>
      <c r="E7" s="558"/>
      <c r="F7" s="559"/>
      <c r="G7" s="31">
        <f>G5</f>
        <v>1042.73</v>
      </c>
    </row>
    <row r="8" spans="1:7">
      <c r="A8" s="32"/>
      <c r="B8" s="33"/>
      <c r="C8" s="34"/>
      <c r="D8" s="35"/>
      <c r="E8" s="36"/>
      <c r="F8" s="37"/>
      <c r="G8" s="38"/>
    </row>
    <row r="9" spans="1:7">
      <c r="A9" s="39"/>
      <c r="B9" s="40"/>
      <c r="C9" s="41"/>
      <c r="D9" s="42"/>
      <c r="E9" s="43"/>
      <c r="F9" s="44"/>
      <c r="G9" s="45"/>
    </row>
  </sheetData>
  <mergeCells count="2">
    <mergeCell ref="A1:G1"/>
    <mergeCell ref="A7:F7"/>
  </mergeCells>
  <pageMargins left="0.511811023622047" right="0.511811023622047" top="0.78740157480314998" bottom="0.78740157480314998" header="0.31496062992126" footer="0.31496062992126"/>
  <pageSetup paperSize="9" scale="64" orientation="portrait" r:id="rId1"/>
  <legacyDrawing r:id="rId2"/>
  <oleObjects>
    <oleObject progId="CorelPHOTOPAINT.Image.13" shapeId="5121" r:id="rId3"/>
  </oleObjects>
</worksheet>
</file>

<file path=docProps/app.xml><?xml version="1.0" encoding="utf-8"?>
<Properties xmlns="http://schemas.openxmlformats.org/officeDocument/2006/extended-properties" xmlns:vt="http://schemas.openxmlformats.org/officeDocument/2006/docPropsVTypes">
  <Application>Microsoft Excel Online</Application>
  <DocSecurity>0</DocSecurity>
  <ScaleCrop>false</ScaleCrop>
  <HeadingPairs>
    <vt:vector size="4" baseType="variant">
      <vt:variant>
        <vt:lpstr>Planilhas</vt:lpstr>
      </vt:variant>
      <vt:variant>
        <vt:i4>9</vt:i4>
      </vt:variant>
      <vt:variant>
        <vt:lpstr>Intervalos nomeados</vt:lpstr>
      </vt:variant>
      <vt:variant>
        <vt:i4>7</vt:i4>
      </vt:variant>
    </vt:vector>
  </HeadingPairs>
  <TitlesOfParts>
    <vt:vector size="16" baseType="lpstr">
      <vt:lpstr>Sintetica_Não-Desonerada</vt:lpstr>
      <vt:lpstr>Sintetica_Desonerada </vt:lpstr>
      <vt:lpstr>Cronograma</vt:lpstr>
      <vt:lpstr>BDI_Não-Desonerado</vt:lpstr>
      <vt:lpstr>BDI_Desonerado</vt:lpstr>
      <vt:lpstr>Analítica Não Desonerada</vt:lpstr>
      <vt:lpstr>Curva ABC de Insumos</vt:lpstr>
      <vt:lpstr>Curva ABC de Serviços </vt:lpstr>
      <vt:lpstr>PESQUISA DE MERCADO</vt:lpstr>
      <vt:lpstr>BDI_Desonerado!Area_de_impressao</vt:lpstr>
      <vt:lpstr>'BDI_Não-Desonerado'!Area_de_impressao</vt:lpstr>
      <vt:lpstr>Cronograma!Area_de_impressao</vt:lpstr>
      <vt:lpstr>'Sintetica_Desonerada '!Area_de_impressao</vt:lpstr>
      <vt:lpstr>'Sintetica_Não-Desonerada'!Area_de_impressao</vt:lpstr>
      <vt:lpstr>'Sintetica_Desonerada '!Titulos_de_impressao</vt:lpstr>
      <vt:lpstr>'Sintetica_Não-Desonerada'!Titulos_de_impressao</vt:lpstr>
    </vt:vector>
  </TitlesOfParts>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Usuário</dc:creator>
  <cp:lastModifiedBy>Usuário</cp:lastModifiedBy>
  <cp:revision/>
  <cp:lastPrinted>2026-05-04T18:55:21Z</cp:lastPrinted>
  <dcterms:created xsi:type="dcterms:W3CDTF">2025-09-19T17:49:00Z</dcterms:created>
  <dcterms:modified xsi:type="dcterms:W3CDTF">2026-05-04T19:25:49Z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1046-12.2.0.23155</vt:lpwstr>
  </property>
  <property fmtid="{D5CDD505-2E9C-101B-9397-08002B2CF9AE}" pid="3" name="ICV">
    <vt:lpwstr>06766FAAD2D94062833BF9E6BCE1CBA7_12</vt:lpwstr>
  </property>
</Properties>
</file>